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1.77.15\ir\01_IR\33_ウェブ掲示・メール配信\01_ウェブ掲示\02_webグラフデータ\FY25 4Q\"/>
    </mc:Choice>
  </mc:AlternateContent>
  <xr:revisionPtr revIDLastSave="0" documentId="13_ncr:1_{B2013454-8631-4631-8C60-DF5EDB53F0B9}" xr6:coauthVersionLast="47" xr6:coauthVersionMax="47" xr10:uidLastSave="{00000000-0000-0000-0000-000000000000}"/>
  <bookViews>
    <workbookView xWindow="-110" yWindow="-110" windowWidth="19420" windowHeight="10300" tabRatio="847" xr2:uid="{00000000-000D-0000-FFFF-FFFF00000000}"/>
  </bookViews>
  <sheets>
    <sheet name="2018-2025" sheetId="13" r:id="rId1"/>
    <sheet name="1997-2018" sheetId="1" r:id="rId2"/>
  </sheets>
  <definedNames>
    <definedName name="_xlnm.Print_Area" localSheetId="1">'1997-2018'!$B$1:$Y$38</definedName>
    <definedName name="_xlnm.Print_Area" localSheetId="0">'2018-2025'!$B$1:$Q$41</definedName>
    <definedName name="_xlnm.Print_Titles" localSheetId="1">'1997-2018'!$B:$B,'1997-2018'!$1:$4</definedName>
    <definedName name="_xlnm.Print_Titles" localSheetId="0">'2018-2025'!$B:$B,'2018-2025'!$1:$4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E12" i="1"/>
  <c r="F12" i="1"/>
  <c r="D16" i="1"/>
  <c r="E16" i="1"/>
  <c r="F16" i="1"/>
  <c r="D25" i="1"/>
  <c r="E25" i="1"/>
  <c r="F25" i="1"/>
  <c r="X26" i="1" l="1"/>
  <c r="X25" i="1"/>
  <c r="W26" i="1"/>
  <c r="W25" i="1"/>
  <c r="T12" i="1"/>
  <c r="S12" i="1"/>
  <c r="R12" i="1"/>
  <c r="Q12" i="1"/>
  <c r="P12" i="1"/>
  <c r="O12" i="1"/>
  <c r="N12" i="1"/>
  <c r="M12" i="1"/>
  <c r="K12" i="1"/>
  <c r="J12" i="1"/>
  <c r="I12" i="1"/>
  <c r="H12" i="1"/>
  <c r="G12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R25" i="1"/>
  <c r="Q25" i="1"/>
  <c r="P25" i="1"/>
  <c r="O25" i="1"/>
  <c r="N25" i="1"/>
  <c r="M25" i="1"/>
  <c r="L25" i="1"/>
  <c r="K25" i="1"/>
  <c r="J25" i="1"/>
  <c r="I25" i="1"/>
  <c r="H25" i="1"/>
  <c r="G25" i="1"/>
</calcChain>
</file>

<file path=xl/sharedStrings.xml><?xml version="1.0" encoding="utf-8"?>
<sst xmlns="http://schemas.openxmlformats.org/spreadsheetml/2006/main" count="118" uniqueCount="67">
  <si>
    <t>IFRS</t>
    <phoneticPr fontId="2"/>
  </si>
  <si>
    <t>3月31日に終了した会計年度</t>
    <rPh sb="1" eb="2">
      <t>ガツ</t>
    </rPh>
    <rPh sb="4" eb="5">
      <t>ニチ</t>
    </rPh>
    <rPh sb="6" eb="8">
      <t>シュウリョウ</t>
    </rPh>
    <rPh sb="10" eb="12">
      <t>カイケイ</t>
    </rPh>
    <rPh sb="12" eb="14">
      <t>ネンド</t>
    </rPh>
    <phoneticPr fontId="2"/>
  </si>
  <si>
    <t>①売上高</t>
    <phoneticPr fontId="2"/>
  </si>
  <si>
    <t>（億円）</t>
    <rPh sb="1" eb="3">
      <t>オクエン</t>
    </rPh>
    <phoneticPr fontId="2"/>
  </si>
  <si>
    <t>②営業利益</t>
    <phoneticPr fontId="2"/>
  </si>
  <si>
    <t>③売上高営業利益率</t>
    <phoneticPr fontId="2"/>
  </si>
  <si>
    <t>（％）</t>
    <phoneticPr fontId="2"/>
  </si>
  <si>
    <t>④税引前利益</t>
    <phoneticPr fontId="2"/>
  </si>
  <si>
    <t>⑤売上高税引前利益率</t>
    <phoneticPr fontId="2"/>
  </si>
  <si>
    <t>⑥親会社の所有者に帰属する当期利益</t>
    <rPh sb="1" eb="4">
      <t>オヤガイシャ</t>
    </rPh>
    <rPh sb="5" eb="8">
      <t>ショユウシャ</t>
    </rPh>
    <rPh sb="9" eb="11">
      <t>キゾク</t>
    </rPh>
    <phoneticPr fontId="2"/>
  </si>
  <si>
    <t>⑦売上高親会社の所有者に帰属する当期利益率</t>
    <rPh sb="4" eb="7">
      <t>オヤガイシャ</t>
    </rPh>
    <rPh sb="8" eb="11">
      <t>ショユウシャ</t>
    </rPh>
    <rPh sb="12" eb="14">
      <t>キゾク</t>
    </rPh>
    <phoneticPr fontId="2"/>
  </si>
  <si>
    <t>⑧1株当たり親会社の所有者に帰属する当期利益(A)</t>
    <rPh sb="6" eb="9">
      <t>オヤガイシャ</t>
    </rPh>
    <rPh sb="10" eb="13">
      <t>ショユウシャ</t>
    </rPh>
    <rPh sb="14" eb="16">
      <t>キゾク</t>
    </rPh>
    <phoneticPr fontId="2"/>
  </si>
  <si>
    <t>（円）</t>
    <rPh sb="1" eb="2">
      <t>エン</t>
    </rPh>
    <phoneticPr fontId="2"/>
  </si>
  <si>
    <t>⑨1株当たり配当決議金</t>
    <rPh sb="8" eb="10">
      <t>ケツギ</t>
    </rPh>
    <phoneticPr fontId="2"/>
  </si>
  <si>
    <t>※　35</t>
    <phoneticPr fontId="2"/>
  </si>
  <si>
    <t>⑩総資産</t>
    <phoneticPr fontId="2"/>
  </si>
  <si>
    <t>⑮設備投資額</t>
    <phoneticPr fontId="2"/>
  </si>
  <si>
    <t>⑰研究開発費</t>
    <phoneticPr fontId="2"/>
  </si>
  <si>
    <t>⑱営業活動によるキャッシュ・フロー</t>
    <rPh sb="1" eb="3">
      <t>エイギョウ</t>
    </rPh>
    <rPh sb="3" eb="5">
      <t>カツドウ</t>
    </rPh>
    <phoneticPr fontId="2"/>
  </si>
  <si>
    <t>⑲投資活動によるキャッシュ・フロー</t>
    <rPh sb="1" eb="3">
      <t>トウシ</t>
    </rPh>
    <rPh sb="3" eb="5">
      <t>カツドウ</t>
    </rPh>
    <phoneticPr fontId="2"/>
  </si>
  <si>
    <t>⑳財務活動によるキャッシュ・フロー</t>
    <rPh sb="1" eb="3">
      <t>ザイム</t>
    </rPh>
    <rPh sb="3" eb="5">
      <t>カツドウ</t>
    </rPh>
    <phoneticPr fontId="2"/>
  </si>
  <si>
    <t>㉑フリーキャッシュ・フロー(B)</t>
    <phoneticPr fontId="2"/>
  </si>
  <si>
    <t>㉒ＥＢＩＴＤＡ(C)</t>
    <phoneticPr fontId="2"/>
  </si>
  <si>
    <t>㉓期末従業員数</t>
    <rPh sb="1" eb="3">
      <t>キマツ</t>
    </rPh>
    <phoneticPr fontId="2"/>
  </si>
  <si>
    <t>（名）</t>
    <rPh sb="1" eb="2">
      <t>メイ</t>
    </rPh>
    <phoneticPr fontId="2"/>
  </si>
  <si>
    <t xml:space="preserve">金額は表示単位未満を四捨五入しています。また、各比率は、百万円単位で比較した比率を記載しています。
</t>
    <rPh sb="0" eb="2">
      <t>キンガク</t>
    </rPh>
    <rPh sb="3" eb="5">
      <t>ヒョウジ</t>
    </rPh>
    <rPh sb="5" eb="7">
      <t>タンイ</t>
    </rPh>
    <rPh sb="7" eb="9">
      <t>ミマン</t>
    </rPh>
    <rPh sb="10" eb="14">
      <t>シシャゴニュウ</t>
    </rPh>
    <phoneticPr fontId="2"/>
  </si>
  <si>
    <t>2019年3月期より、国際財務報告基準（IFRS）を適用しており、2018年3月期についてもIFRSに組み替えて表示しています。</t>
    <rPh sb="4" eb="5">
      <t>ネン</t>
    </rPh>
    <rPh sb="6" eb="8">
      <t>ガツキ</t>
    </rPh>
    <rPh sb="11" eb="13">
      <t>コクサイ</t>
    </rPh>
    <rPh sb="13" eb="15">
      <t>ザイム</t>
    </rPh>
    <rPh sb="15" eb="17">
      <t>ホウコク</t>
    </rPh>
    <rPh sb="17" eb="19">
      <t>キジュン</t>
    </rPh>
    <rPh sb="26" eb="28">
      <t>テキヨウ</t>
    </rPh>
    <rPh sb="37" eb="38">
      <t>ネン</t>
    </rPh>
    <rPh sb="39" eb="41">
      <t>ガツキ</t>
    </rPh>
    <rPh sb="51" eb="52">
      <t>ク</t>
    </rPh>
    <rPh sb="53" eb="54">
      <t>カ</t>
    </rPh>
    <rPh sb="56" eb="58">
      <t>ヒョウジ</t>
    </rPh>
    <phoneticPr fontId="2"/>
  </si>
  <si>
    <t>2024年1月1日付で実施した1株につき4株の割合での株式分割を、全ての会計年度（IFRS組替後 2018年3月期以降）にわたり考慮し算出した金額を記載しています。</t>
    <rPh sb="45" eb="48">
      <t>クミカエゴ</t>
    </rPh>
    <rPh sb="57" eb="59">
      <t>イコウ</t>
    </rPh>
    <phoneticPr fontId="2"/>
  </si>
  <si>
    <t>※　2019年3月期の1株当たり配当決議金には記念配当（5円）を含んでいます。</t>
    <rPh sb="6" eb="7">
      <t>ネン</t>
    </rPh>
    <rPh sb="8" eb="10">
      <t>ガツキ</t>
    </rPh>
    <rPh sb="12" eb="13">
      <t>カブ</t>
    </rPh>
    <rPh sb="13" eb="14">
      <t>ア</t>
    </rPh>
    <rPh sb="16" eb="18">
      <t>ハイトウ</t>
    </rPh>
    <rPh sb="18" eb="20">
      <t>ケツギ</t>
    </rPh>
    <rPh sb="20" eb="21">
      <t>キン</t>
    </rPh>
    <rPh sb="23" eb="25">
      <t>キネン</t>
    </rPh>
    <rPh sb="25" eb="27">
      <t>ハイトウ</t>
    </rPh>
    <rPh sb="29" eb="30">
      <t>エン</t>
    </rPh>
    <rPh sb="32" eb="33">
      <t>フク</t>
    </rPh>
    <phoneticPr fontId="2"/>
  </si>
  <si>
    <t xml:space="preserve">注）（A)  2018年3月期及び2019年3月期については、潜在株式の希薄化効果を考慮して計算しています。 </t>
    <rPh sb="11" eb="12">
      <t>ネン</t>
    </rPh>
    <rPh sb="13" eb="14">
      <t>ガツ</t>
    </rPh>
    <rPh sb="14" eb="15">
      <t>キ</t>
    </rPh>
    <rPh sb="15" eb="16">
      <t>オヨ</t>
    </rPh>
    <rPh sb="21" eb="22">
      <t>ネン</t>
    </rPh>
    <rPh sb="23" eb="24">
      <t>ガツ</t>
    </rPh>
    <rPh sb="24" eb="25">
      <t>キ</t>
    </rPh>
    <phoneticPr fontId="2"/>
  </si>
  <si>
    <t>　　（B)　フリーキャッシュ・フロー ＝ 営業活動によるキャッシュ・フロー　＋　投資活動によるキャッシュ・フロー</t>
    <rPh sb="21" eb="23">
      <t>エイギョウ</t>
    </rPh>
    <rPh sb="23" eb="25">
      <t>カツドウ</t>
    </rPh>
    <rPh sb="40" eb="42">
      <t>トウシ</t>
    </rPh>
    <rPh sb="42" eb="44">
      <t>カツドウ</t>
    </rPh>
    <phoneticPr fontId="2"/>
  </si>
  <si>
    <t>主要な連結財務指標（1997年3月期～2018年3月期・米国会計基準）</t>
    <rPh sb="0" eb="2">
      <t>シュヨウ</t>
    </rPh>
    <rPh sb="3" eb="5">
      <t>レンケツ</t>
    </rPh>
    <rPh sb="5" eb="7">
      <t>ザイム</t>
    </rPh>
    <rPh sb="7" eb="9">
      <t>シヒョウ</t>
    </rPh>
    <rPh sb="14" eb="15">
      <t>ネン</t>
    </rPh>
    <rPh sb="16" eb="18">
      <t>ガツキ</t>
    </rPh>
    <rPh sb="23" eb="24">
      <t>ネン</t>
    </rPh>
    <rPh sb="25" eb="27">
      <t>ガツキ</t>
    </rPh>
    <rPh sb="28" eb="30">
      <t>ベイコク</t>
    </rPh>
    <rPh sb="30" eb="32">
      <t>カイケイ</t>
    </rPh>
    <rPh sb="32" eb="34">
      <t>キジュン</t>
    </rPh>
    <phoneticPr fontId="2"/>
  </si>
  <si>
    <t>米国会計基準</t>
    <rPh sb="0" eb="2">
      <t>ベイコク</t>
    </rPh>
    <rPh sb="2" eb="4">
      <t>カイケイ</t>
    </rPh>
    <rPh sb="4" eb="6">
      <t>キジュン</t>
    </rPh>
    <phoneticPr fontId="2"/>
  </si>
  <si>
    <t>（％）</t>
  </si>
  <si>
    <t>④税引前当期純利益</t>
    <rPh sb="6" eb="7">
      <t>ジュン</t>
    </rPh>
    <phoneticPr fontId="2"/>
  </si>
  <si>
    <t>⑤売上高税引前当期純利益率</t>
    <rPh sb="9" eb="10">
      <t>ジュン</t>
    </rPh>
    <phoneticPr fontId="2"/>
  </si>
  <si>
    <t>⑥当期純利益</t>
    <phoneticPr fontId="2"/>
  </si>
  <si>
    <t>⑦売上高当期純利益率</t>
    <phoneticPr fontId="2"/>
  </si>
  <si>
    <t>⑧希薄化後1株当たり当期純利益(A)</t>
    <phoneticPr fontId="2"/>
  </si>
  <si>
    <t>⑪株主資本</t>
    <phoneticPr fontId="2"/>
  </si>
  <si>
    <t>⑫BPS（1株当たり株主資本）</t>
    <rPh sb="10" eb="12">
      <t>カブヌシ</t>
    </rPh>
    <rPh sb="12" eb="14">
      <t>シホン</t>
    </rPh>
    <phoneticPr fontId="2"/>
  </si>
  <si>
    <t>⑬ROA（総資産税引前当期純利益率）</t>
    <rPh sb="6" eb="8">
      <t>シサン</t>
    </rPh>
    <rPh sb="8" eb="10">
      <t>ゼイビキ</t>
    </rPh>
    <rPh sb="10" eb="11">
      <t>マエ</t>
    </rPh>
    <rPh sb="11" eb="13">
      <t>トウキ</t>
    </rPh>
    <rPh sb="13" eb="14">
      <t>ジュン</t>
    </rPh>
    <phoneticPr fontId="2"/>
  </si>
  <si>
    <t>⑭ROE（株主資本当期純利益率）</t>
    <rPh sb="9" eb="11">
      <t>トウキ</t>
    </rPh>
    <rPh sb="11" eb="12">
      <t>ジュン</t>
    </rPh>
    <phoneticPr fontId="2"/>
  </si>
  <si>
    <t>⑯減価償却費</t>
    <phoneticPr fontId="2"/>
  </si>
  <si>
    <t>-</t>
  </si>
  <si>
    <t>上記の表は各会計年度時点での数値を記載しており、会計基準の変更等による数値の組み替え等は行っていません。</t>
    <rPh sb="0" eb="2">
      <t>ジョウキ</t>
    </rPh>
    <rPh sb="3" eb="4">
      <t>ヒョウ</t>
    </rPh>
    <rPh sb="5" eb="6">
      <t>カク</t>
    </rPh>
    <rPh sb="6" eb="8">
      <t>カイケイ</t>
    </rPh>
    <rPh sb="8" eb="10">
      <t>ネンド</t>
    </rPh>
    <rPh sb="10" eb="12">
      <t>ジテン</t>
    </rPh>
    <rPh sb="14" eb="16">
      <t>スウチ</t>
    </rPh>
    <rPh sb="17" eb="19">
      <t>キサイ</t>
    </rPh>
    <phoneticPr fontId="2"/>
  </si>
  <si>
    <t>ただし、希薄化後1株当たり当期純利益、1株当たり配当決議金並びに1株当たり株主資本は、2013年10月1日に実施した、1株につき2株の割合での株式分割を、全ての会計年度にわたり考慮して算出しています。</t>
    <rPh sb="4" eb="7">
      <t>キハクカ</t>
    </rPh>
    <rPh sb="7" eb="8">
      <t>ゴ</t>
    </rPh>
    <rPh sb="9" eb="10">
      <t>カブ</t>
    </rPh>
    <rPh sb="10" eb="11">
      <t>ア</t>
    </rPh>
    <rPh sb="13" eb="15">
      <t>トウキ</t>
    </rPh>
    <rPh sb="15" eb="18">
      <t>ジュンリエキ</t>
    </rPh>
    <rPh sb="20" eb="21">
      <t>カブ</t>
    </rPh>
    <rPh sb="21" eb="22">
      <t>ア</t>
    </rPh>
    <rPh sb="24" eb="26">
      <t>ハイトウ</t>
    </rPh>
    <rPh sb="26" eb="28">
      <t>ケツギ</t>
    </rPh>
    <rPh sb="28" eb="29">
      <t>キン</t>
    </rPh>
    <rPh sb="29" eb="30">
      <t>ナラ</t>
    </rPh>
    <rPh sb="33" eb="34">
      <t>カブ</t>
    </rPh>
    <rPh sb="34" eb="35">
      <t>ア</t>
    </rPh>
    <rPh sb="37" eb="39">
      <t>カブヌシ</t>
    </rPh>
    <rPh sb="39" eb="41">
      <t>シホン</t>
    </rPh>
    <rPh sb="47" eb="48">
      <t>ネン</t>
    </rPh>
    <rPh sb="50" eb="51">
      <t>ガツ</t>
    </rPh>
    <rPh sb="52" eb="53">
      <t>ニチ</t>
    </rPh>
    <rPh sb="54" eb="56">
      <t>ジッシ</t>
    </rPh>
    <rPh sb="60" eb="61">
      <t>カブ</t>
    </rPh>
    <rPh sb="65" eb="66">
      <t>カブ</t>
    </rPh>
    <rPh sb="67" eb="69">
      <t>ワリアイ</t>
    </rPh>
    <rPh sb="71" eb="73">
      <t>カブシキ</t>
    </rPh>
    <rPh sb="73" eb="75">
      <t>ブンカツ</t>
    </rPh>
    <rPh sb="77" eb="78">
      <t>スベ</t>
    </rPh>
    <rPh sb="80" eb="82">
      <t>カイケイ</t>
    </rPh>
    <rPh sb="82" eb="84">
      <t>ネンド</t>
    </rPh>
    <rPh sb="88" eb="90">
      <t>コウリョ</t>
    </rPh>
    <rPh sb="92" eb="94">
      <t>サンシュツ</t>
    </rPh>
    <phoneticPr fontId="2"/>
  </si>
  <si>
    <t xml:space="preserve">注）（A)  希薄化後1株当たり当期純利益は、潜在株式の希薄化効果を考慮して計算しています。 </t>
  </si>
  <si>
    <t xml:space="preserve">　　（C)　EBITDA ＝ 税引前当期純利益 ＋ 減価償却費及び償却費 ＋ 支払利息 </t>
    <rPh sb="15" eb="17">
      <t>ゼイビ</t>
    </rPh>
    <rPh sb="17" eb="18">
      <t>マエ</t>
    </rPh>
    <rPh sb="18" eb="20">
      <t>トウキ</t>
    </rPh>
    <rPh sb="20" eb="21">
      <t>ジュン</t>
    </rPh>
    <rPh sb="21" eb="23">
      <t>リエキ</t>
    </rPh>
    <rPh sb="39" eb="41">
      <t>シハライ</t>
    </rPh>
    <rPh sb="41" eb="43">
      <t>リソク</t>
    </rPh>
    <phoneticPr fontId="2"/>
  </si>
  <si>
    <t>　　（C)　EBITDA ＝ 税引前利益 ＋ 減価償却費及び償却費 ＋ 金融費用（為替差損除く）</t>
    <rPh sb="15" eb="17">
      <t>ゼイビ</t>
    </rPh>
    <rPh sb="17" eb="18">
      <t>マエ</t>
    </rPh>
    <rPh sb="18" eb="20">
      <t>リエキ</t>
    </rPh>
    <rPh sb="23" eb="25">
      <t>ゲンカ</t>
    </rPh>
    <rPh sb="25" eb="27">
      <t>ショウキャク</t>
    </rPh>
    <rPh sb="27" eb="28">
      <t>ヒ</t>
    </rPh>
    <rPh sb="28" eb="29">
      <t>オヨ</t>
    </rPh>
    <rPh sb="30" eb="33">
      <t>ショウキャクヒ</t>
    </rPh>
    <rPh sb="41" eb="45">
      <t>カワセサソン</t>
    </rPh>
    <rPh sb="45" eb="46">
      <t>ノゾ</t>
    </rPh>
    <phoneticPr fontId="2"/>
  </si>
  <si>
    <t>⑩配当性向</t>
    <rPh sb="1" eb="5">
      <t>ハイトウセイコウ</t>
    </rPh>
    <phoneticPr fontId="2"/>
  </si>
  <si>
    <t>⑪総資産</t>
    <phoneticPr fontId="2"/>
  </si>
  <si>
    <t>⑫親会社の所有者に帰属する持分</t>
    <rPh sb="1" eb="4">
      <t>オヤガイシャ</t>
    </rPh>
    <rPh sb="5" eb="8">
      <t>ショユウシャ</t>
    </rPh>
    <rPh sb="9" eb="11">
      <t>キゾク</t>
    </rPh>
    <rPh sb="13" eb="15">
      <t>モチブン</t>
    </rPh>
    <phoneticPr fontId="2"/>
  </si>
  <si>
    <t>⑬BPS（1株当たり親会社の所有者に帰属する持分）</t>
    <phoneticPr fontId="2"/>
  </si>
  <si>
    <t>⑭ROA（総資産税引前利益率）</t>
    <rPh sb="6" eb="8">
      <t>シサン</t>
    </rPh>
    <rPh sb="8" eb="10">
      <t>ゼイビキ</t>
    </rPh>
    <rPh sb="10" eb="11">
      <t>マエ</t>
    </rPh>
    <rPh sb="11" eb="13">
      <t>リエキ</t>
    </rPh>
    <phoneticPr fontId="2"/>
  </si>
  <si>
    <t>⑮ROE（親会社の所有者に帰属する持分当期利益率）</t>
    <phoneticPr fontId="2"/>
  </si>
  <si>
    <t>⑯設備投資額</t>
    <phoneticPr fontId="2"/>
  </si>
  <si>
    <t>⑰有形固定資産減価償却費</t>
    <rPh sb="1" eb="3">
      <t>ユウケイ</t>
    </rPh>
    <rPh sb="3" eb="5">
      <t>コテイ</t>
    </rPh>
    <rPh sb="5" eb="7">
      <t>シサン</t>
    </rPh>
    <phoneticPr fontId="2"/>
  </si>
  <si>
    <t>⑱研究開発費</t>
    <phoneticPr fontId="2"/>
  </si>
  <si>
    <t>⑲営業活動によるキャッシュ・フロー</t>
    <rPh sb="1" eb="3">
      <t>エイギョウ</t>
    </rPh>
    <rPh sb="3" eb="5">
      <t>カツドウ</t>
    </rPh>
    <phoneticPr fontId="2"/>
  </si>
  <si>
    <t>⑳投資活動によるキャッシュ・フロー</t>
    <rPh sb="1" eb="3">
      <t>トウシ</t>
    </rPh>
    <rPh sb="3" eb="5">
      <t>カツドウ</t>
    </rPh>
    <phoneticPr fontId="2"/>
  </si>
  <si>
    <t>㉑財務活動によるキャッシュ・フロー</t>
    <rPh sb="1" eb="3">
      <t>ザイム</t>
    </rPh>
    <rPh sb="3" eb="5">
      <t>カツドウ</t>
    </rPh>
    <phoneticPr fontId="2"/>
  </si>
  <si>
    <t>㉒フリーキャッシュ・フロー(B)</t>
    <phoneticPr fontId="2"/>
  </si>
  <si>
    <t>㉔期末従業員数</t>
    <rPh sb="1" eb="3">
      <t>キマツ</t>
    </rPh>
    <phoneticPr fontId="2"/>
  </si>
  <si>
    <t>㉓EBITDA(C)</t>
    <phoneticPr fontId="2"/>
  </si>
  <si>
    <t>⑧1株当たり親会社の所有者に帰属する当期利益、⑨1株当たり配当決議金並びに⑬BPS(1株当たり親会社の所有者に帰属する持分)は、</t>
    <rPh sb="2" eb="3">
      <t>カブ</t>
    </rPh>
    <rPh sb="3" eb="4">
      <t>ア</t>
    </rPh>
    <rPh sb="6" eb="9">
      <t>オヤガイシャ</t>
    </rPh>
    <rPh sb="10" eb="13">
      <t>ショユウシャ</t>
    </rPh>
    <rPh sb="14" eb="16">
      <t>キゾク</t>
    </rPh>
    <rPh sb="18" eb="20">
      <t>トウキ</t>
    </rPh>
    <rPh sb="20" eb="22">
      <t>リエキ</t>
    </rPh>
    <rPh sb="25" eb="26">
      <t>カブ</t>
    </rPh>
    <rPh sb="26" eb="27">
      <t>ア</t>
    </rPh>
    <rPh sb="29" eb="31">
      <t>ハイトウ</t>
    </rPh>
    <rPh sb="31" eb="33">
      <t>ケツギ</t>
    </rPh>
    <rPh sb="33" eb="34">
      <t>キン</t>
    </rPh>
    <rPh sb="34" eb="35">
      <t>ナラ</t>
    </rPh>
    <rPh sb="43" eb="44">
      <t>カブ</t>
    </rPh>
    <rPh sb="44" eb="45">
      <t>ア</t>
    </rPh>
    <rPh sb="47" eb="50">
      <t>オヤガイシャ</t>
    </rPh>
    <rPh sb="51" eb="54">
      <t>ショユウシャ</t>
    </rPh>
    <rPh sb="55" eb="57">
      <t>キゾク</t>
    </rPh>
    <rPh sb="59" eb="61">
      <t>モチブン</t>
    </rPh>
    <phoneticPr fontId="2"/>
  </si>
  <si>
    <t>主要な連結財務指標（2018年3月期～2025年3月期・IFRS）</t>
    <rPh sb="0" eb="2">
      <t>シュヨウ</t>
    </rPh>
    <rPh sb="3" eb="5">
      <t>レンケツ</t>
    </rPh>
    <rPh sb="5" eb="7">
      <t>ザイム</t>
    </rPh>
    <rPh sb="7" eb="9">
      <t>シヒョウ</t>
    </rPh>
    <rPh sb="14" eb="15">
      <t>ネン</t>
    </rPh>
    <rPh sb="16" eb="18">
      <t>ガツキ</t>
    </rPh>
    <rPh sb="23" eb="24">
      <t>ネン</t>
    </rPh>
    <rPh sb="25" eb="27">
      <t>ガツキ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</si>
</sst>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_);[Red]\(0.0\)"/>
    <numFmt numFmtId="178" formatCode="#,##0.0_ "/>
    <numFmt numFmtId="179" formatCode="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 applyAlignment="1">
      <alignment horizontal="left" vertical="center" wrapText="1"/>
    </xf>
    <xf numFmtId="176" fontId="3" fillId="2" borderId="0" xfId="0" applyNumberFormat="1" applyFont="1" applyFill="1" applyAlignment="1">
      <alignment horizontal="right" vertical="center"/>
    </xf>
    <xf numFmtId="0" fontId="7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6" fillId="0" borderId="0" xfId="0" applyFont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7" fontId="6" fillId="0" borderId="0" xfId="0" applyNumberFormat="1" applyFont="1">
      <alignment vertical="center"/>
    </xf>
    <xf numFmtId="0" fontId="8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0" fillId="3" borderId="2" xfId="0" applyFill="1" applyBorder="1" applyAlignment="1">
      <alignment horizontal="centerContinuous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Continuous" vertical="center"/>
    </xf>
    <xf numFmtId="0" fontId="1" fillId="3" borderId="4" xfId="0" applyFont="1" applyFill="1" applyBorder="1" applyAlignment="1">
      <alignment horizontal="centerContinuous" vertical="center"/>
    </xf>
    <xf numFmtId="0" fontId="5" fillId="3" borderId="2" xfId="0" applyFont="1" applyFill="1" applyBorder="1" applyAlignment="1">
      <alignment horizontal="left" vertical="center"/>
    </xf>
    <xf numFmtId="178" fontId="1" fillId="4" borderId="1" xfId="0" applyNumberFormat="1" applyFont="1" applyFill="1" applyBorder="1" applyAlignment="1">
      <alignment horizontal="right" vertical="center"/>
    </xf>
    <xf numFmtId="178" fontId="3" fillId="4" borderId="1" xfId="0" applyNumberFormat="1" applyFont="1" applyFill="1" applyBorder="1" applyAlignment="1">
      <alignment horizontal="right" vertical="center"/>
    </xf>
    <xf numFmtId="176" fontId="3" fillId="4" borderId="1" xfId="0" applyNumberFormat="1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right" vertical="center" wrapText="1"/>
    </xf>
    <xf numFmtId="177" fontId="4" fillId="4" borderId="2" xfId="0" applyNumberFormat="1" applyFont="1" applyFill="1" applyBorder="1" applyAlignment="1">
      <alignment horizontal="left" vertical="center" wrapText="1"/>
    </xf>
    <xf numFmtId="177" fontId="4" fillId="4" borderId="4" xfId="0" applyNumberFormat="1" applyFont="1" applyFill="1" applyBorder="1" applyAlignment="1">
      <alignment horizontal="right" vertical="center" wrapText="1"/>
    </xf>
    <xf numFmtId="0" fontId="0" fillId="3" borderId="2" xfId="0" applyFill="1" applyBorder="1" applyAlignment="1">
      <alignment vertical="center" wrapText="1"/>
    </xf>
    <xf numFmtId="0" fontId="8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0" fillId="2" borderId="0" xfId="0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176" fontId="1" fillId="0" borderId="1" xfId="1" applyNumberFormat="1" applyFont="1" applyFill="1" applyBorder="1" applyAlignment="1">
      <alignment horizontal="right" vertical="center"/>
    </xf>
    <xf numFmtId="179" fontId="1" fillId="2" borderId="0" xfId="0" applyNumberFormat="1" applyFont="1" applyFill="1">
      <alignment vertical="center"/>
    </xf>
    <xf numFmtId="0" fontId="1" fillId="2" borderId="0" xfId="0" applyFont="1" applyFill="1" applyAlignment="1">
      <alignment horizontal="right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right" vertical="center"/>
    </xf>
    <xf numFmtId="176" fontId="1" fillId="2" borderId="0" xfId="0" applyNumberFormat="1" applyFont="1" applyFill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 wrapText="1"/>
    </xf>
    <xf numFmtId="178" fontId="1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shrinkToFit="1"/>
    </xf>
    <xf numFmtId="178" fontId="3" fillId="0" borderId="1" xfId="0" applyNumberFormat="1" applyFont="1" applyBorder="1" applyAlignment="1">
      <alignment horizontal="right" vertical="center"/>
    </xf>
    <xf numFmtId="176" fontId="3" fillId="4" borderId="1" xfId="1" applyNumberFormat="1" applyFont="1" applyFill="1" applyBorder="1" applyAlignment="1">
      <alignment horizontal="right" vertical="center"/>
    </xf>
    <xf numFmtId="176" fontId="1" fillId="4" borderId="1" xfId="1" applyNumberFormat="1" applyFont="1" applyFill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 shrinkToFit="1"/>
    </xf>
    <xf numFmtId="176" fontId="1" fillId="0" borderId="1" xfId="0" applyNumberFormat="1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342A6-5B16-43F3-88E8-53D1475DB582}">
  <dimension ref="B1:K41"/>
  <sheetViews>
    <sheetView showGridLines="0" tabSelected="1" zoomScale="90" zoomScaleNormal="90" zoomScaleSheetLayoutView="90" workbookViewId="0"/>
  </sheetViews>
  <sheetFormatPr defaultColWidth="9" defaultRowHeight="13" x14ac:dyDescent="0.2"/>
  <cols>
    <col min="1" max="1" width="2.08984375" style="2" customWidth="1"/>
    <col min="2" max="2" width="57.81640625" style="1" customWidth="1"/>
    <col min="3" max="3" width="11.36328125" style="1" customWidth="1"/>
    <col min="4" max="11" width="10.453125" style="2" customWidth="1"/>
    <col min="12" max="16384" width="9" style="2"/>
  </cols>
  <sheetData>
    <row r="1" spans="2:11" ht="15.75" customHeight="1" x14ac:dyDescent="0.2">
      <c r="B1" s="13" t="s">
        <v>66</v>
      </c>
      <c r="C1" s="13"/>
      <c r="D1" s="3"/>
      <c r="E1" s="3"/>
      <c r="F1" s="3"/>
      <c r="G1" s="3"/>
      <c r="H1" s="3"/>
      <c r="I1" s="3"/>
      <c r="J1" s="3"/>
      <c r="K1" s="3"/>
    </row>
    <row r="2" spans="2:11" ht="15.75" customHeight="1" thickBot="1" x14ac:dyDescent="0.25">
      <c r="B2" s="41"/>
      <c r="C2" s="41"/>
      <c r="D2" s="3"/>
      <c r="E2" s="3"/>
      <c r="F2" s="3"/>
      <c r="G2" s="3"/>
      <c r="H2" s="3"/>
      <c r="I2" s="3"/>
      <c r="J2" s="3"/>
      <c r="K2" s="3"/>
    </row>
    <row r="3" spans="2:11" s="3" customFormat="1" ht="15.75" customHeight="1" thickBot="1" x14ac:dyDescent="0.25">
      <c r="B3" s="20"/>
      <c r="C3" s="24"/>
      <c r="D3" s="59" t="s">
        <v>0</v>
      </c>
      <c r="E3" s="60"/>
      <c r="F3" s="60"/>
      <c r="G3" s="60"/>
      <c r="H3" s="60"/>
      <c r="I3" s="60"/>
      <c r="J3" s="60"/>
      <c r="K3" s="61"/>
    </row>
    <row r="4" spans="2:11" ht="15.75" customHeight="1" thickBot="1" x14ac:dyDescent="0.25">
      <c r="B4" s="25" t="s">
        <v>1</v>
      </c>
      <c r="C4" s="26"/>
      <c r="D4" s="17">
        <v>2018</v>
      </c>
      <c r="E4" s="17">
        <v>2019</v>
      </c>
      <c r="F4" s="17">
        <v>2020</v>
      </c>
      <c r="G4" s="17">
        <v>2021</v>
      </c>
      <c r="H4" s="17">
        <v>2022</v>
      </c>
      <c r="I4" s="17">
        <v>2023</v>
      </c>
      <c r="J4" s="17">
        <v>2024</v>
      </c>
      <c r="K4" s="17">
        <v>2025</v>
      </c>
    </row>
    <row r="5" spans="2:11" ht="15.75" customHeight="1" thickBot="1" x14ac:dyDescent="0.25">
      <c r="B5" s="49" t="s">
        <v>2</v>
      </c>
      <c r="C5" s="50" t="s">
        <v>3</v>
      </c>
      <c r="D5" s="10">
        <v>15770</v>
      </c>
      <c r="E5" s="10">
        <v>16237</v>
      </c>
      <c r="F5" s="10">
        <v>15991</v>
      </c>
      <c r="G5" s="10">
        <v>15269</v>
      </c>
      <c r="H5" s="10">
        <v>18389</v>
      </c>
      <c r="I5" s="10">
        <v>20253</v>
      </c>
      <c r="J5" s="10">
        <v>20042</v>
      </c>
      <c r="K5" s="10">
        <v>20145</v>
      </c>
    </row>
    <row r="6" spans="2:11" ht="15.75" customHeight="1" thickBot="1" x14ac:dyDescent="0.25">
      <c r="B6" s="27" t="s">
        <v>4</v>
      </c>
      <c r="C6" s="28" t="s">
        <v>3</v>
      </c>
      <c r="D6" s="23">
        <v>907</v>
      </c>
      <c r="E6" s="23">
        <v>948</v>
      </c>
      <c r="F6" s="23">
        <v>1002</v>
      </c>
      <c r="G6" s="23">
        <v>706</v>
      </c>
      <c r="H6" s="23">
        <v>1489</v>
      </c>
      <c r="I6" s="23">
        <v>1285</v>
      </c>
      <c r="J6" s="23">
        <v>929</v>
      </c>
      <c r="K6" s="23">
        <v>273</v>
      </c>
    </row>
    <row r="7" spans="2:11" ht="15.75" customHeight="1" thickBot="1" x14ac:dyDescent="0.25">
      <c r="B7" s="49" t="s">
        <v>5</v>
      </c>
      <c r="C7" s="50" t="s">
        <v>6</v>
      </c>
      <c r="D7" s="51">
        <v>5.8</v>
      </c>
      <c r="E7" s="51">
        <v>5.8</v>
      </c>
      <c r="F7" s="51">
        <v>6.3</v>
      </c>
      <c r="G7" s="51">
        <v>4.5999999999999996</v>
      </c>
      <c r="H7" s="51">
        <v>8.1</v>
      </c>
      <c r="I7" s="51">
        <v>6.3</v>
      </c>
      <c r="J7" s="51">
        <v>4.5999999999999996</v>
      </c>
      <c r="K7" s="51">
        <v>1.4</v>
      </c>
    </row>
    <row r="8" spans="2:11" ht="15.75" customHeight="1" thickBot="1" x14ac:dyDescent="0.25">
      <c r="B8" s="27" t="s">
        <v>7</v>
      </c>
      <c r="C8" s="28" t="s">
        <v>3</v>
      </c>
      <c r="D8" s="23">
        <v>1300</v>
      </c>
      <c r="E8" s="23">
        <v>1406</v>
      </c>
      <c r="F8" s="23">
        <v>1488</v>
      </c>
      <c r="G8" s="23">
        <v>1176</v>
      </c>
      <c r="H8" s="23">
        <v>1989</v>
      </c>
      <c r="I8" s="23">
        <v>1762</v>
      </c>
      <c r="J8" s="23">
        <v>1361</v>
      </c>
      <c r="K8" s="23">
        <v>636</v>
      </c>
    </row>
    <row r="9" spans="2:11" ht="15.75" customHeight="1" thickBot="1" x14ac:dyDescent="0.25">
      <c r="B9" s="52" t="s">
        <v>8</v>
      </c>
      <c r="C9" s="50" t="s">
        <v>6</v>
      </c>
      <c r="D9" s="53">
        <v>8.1999999999999993</v>
      </c>
      <c r="E9" s="53">
        <v>8.6999999999999993</v>
      </c>
      <c r="F9" s="53">
        <v>9.3000000000000007</v>
      </c>
      <c r="G9" s="53">
        <v>7.7</v>
      </c>
      <c r="H9" s="53">
        <v>10.8</v>
      </c>
      <c r="I9" s="53">
        <v>8.6999999999999993</v>
      </c>
      <c r="J9" s="53">
        <v>6.8</v>
      </c>
      <c r="K9" s="53">
        <v>3.2</v>
      </c>
    </row>
    <row r="10" spans="2:11" ht="16.25" customHeight="1" thickBot="1" x14ac:dyDescent="0.25">
      <c r="B10" s="27" t="s">
        <v>9</v>
      </c>
      <c r="C10" s="28" t="s">
        <v>3</v>
      </c>
      <c r="D10" s="23">
        <v>791</v>
      </c>
      <c r="E10" s="23">
        <v>1032</v>
      </c>
      <c r="F10" s="23">
        <v>1077</v>
      </c>
      <c r="G10" s="23">
        <v>902</v>
      </c>
      <c r="H10" s="23">
        <v>1484</v>
      </c>
      <c r="I10" s="23">
        <v>1280</v>
      </c>
      <c r="J10" s="23">
        <v>1011</v>
      </c>
      <c r="K10" s="23">
        <v>241</v>
      </c>
    </row>
    <row r="11" spans="2:11" ht="16.25" customHeight="1" thickBot="1" x14ac:dyDescent="0.25">
      <c r="B11" s="49" t="s">
        <v>10</v>
      </c>
      <c r="C11" s="50" t="s">
        <v>6</v>
      </c>
      <c r="D11" s="53">
        <v>5</v>
      </c>
      <c r="E11" s="53">
        <v>6.4</v>
      </c>
      <c r="F11" s="53">
        <v>6.7</v>
      </c>
      <c r="G11" s="53">
        <v>5.9</v>
      </c>
      <c r="H11" s="53">
        <v>8.1</v>
      </c>
      <c r="I11" s="53">
        <v>6.3</v>
      </c>
      <c r="J11" s="53">
        <v>5</v>
      </c>
      <c r="K11" s="53">
        <v>1.2</v>
      </c>
    </row>
    <row r="12" spans="2:11" s="12" customFormat="1" ht="16.25" customHeight="1" thickBot="1" x14ac:dyDescent="0.25">
      <c r="B12" s="29" t="s">
        <v>11</v>
      </c>
      <c r="C12" s="30" t="s">
        <v>12</v>
      </c>
      <c r="D12" s="22">
        <v>53.8</v>
      </c>
      <c r="E12" s="22">
        <v>71.2</v>
      </c>
      <c r="F12" s="22">
        <v>74.3</v>
      </c>
      <c r="G12" s="22">
        <v>62.2</v>
      </c>
      <c r="H12" s="22">
        <v>102.8</v>
      </c>
      <c r="I12" s="22">
        <v>89.2</v>
      </c>
      <c r="J12" s="22">
        <v>71.599999999999994</v>
      </c>
      <c r="K12" s="22">
        <v>17.100000000000001</v>
      </c>
    </row>
    <row r="13" spans="2:11" s="9" customFormat="1" ht="16.25" customHeight="1" thickBot="1" x14ac:dyDescent="0.25">
      <c r="B13" s="49" t="s">
        <v>13</v>
      </c>
      <c r="C13" s="50" t="s">
        <v>12</v>
      </c>
      <c r="D13" s="10">
        <v>30</v>
      </c>
      <c r="E13" s="10" t="s">
        <v>14</v>
      </c>
      <c r="F13" s="10">
        <v>40</v>
      </c>
      <c r="G13" s="10">
        <v>35</v>
      </c>
      <c r="H13" s="10">
        <v>45</v>
      </c>
      <c r="I13" s="10">
        <v>50</v>
      </c>
      <c r="J13" s="10">
        <v>50</v>
      </c>
      <c r="K13" s="10">
        <v>50</v>
      </c>
    </row>
    <row r="14" spans="2:11" s="9" customFormat="1" ht="16.25" customHeight="1" thickBot="1" x14ac:dyDescent="0.25">
      <c r="B14" s="27" t="s">
        <v>50</v>
      </c>
      <c r="C14" s="28" t="s">
        <v>6</v>
      </c>
      <c r="D14" s="22">
        <v>55.8</v>
      </c>
      <c r="E14" s="22">
        <v>49.1</v>
      </c>
      <c r="F14" s="22">
        <v>53.8</v>
      </c>
      <c r="G14" s="22">
        <v>56.2</v>
      </c>
      <c r="H14" s="22">
        <v>43.8</v>
      </c>
      <c r="I14" s="22">
        <v>56.1</v>
      </c>
      <c r="J14" s="22">
        <v>69.900000000000006</v>
      </c>
      <c r="K14" s="22">
        <v>292.2</v>
      </c>
    </row>
    <row r="15" spans="2:11" ht="16.25" customHeight="1" thickBot="1" x14ac:dyDescent="0.25">
      <c r="B15" s="49" t="s">
        <v>51</v>
      </c>
      <c r="C15" s="50" t="s">
        <v>3</v>
      </c>
      <c r="D15" s="10">
        <v>31288</v>
      </c>
      <c r="E15" s="10">
        <v>29685</v>
      </c>
      <c r="F15" s="10">
        <v>32502</v>
      </c>
      <c r="G15" s="10">
        <v>34935</v>
      </c>
      <c r="H15" s="10">
        <v>39173</v>
      </c>
      <c r="I15" s="10">
        <v>40939</v>
      </c>
      <c r="J15" s="10">
        <v>44654</v>
      </c>
      <c r="K15" s="10">
        <v>45113</v>
      </c>
    </row>
    <row r="16" spans="2:11" ht="15.75" customHeight="1" thickBot="1" x14ac:dyDescent="0.25">
      <c r="B16" s="27" t="s">
        <v>52</v>
      </c>
      <c r="C16" s="28" t="s">
        <v>3</v>
      </c>
      <c r="D16" s="23">
        <v>23258</v>
      </c>
      <c r="E16" s="23">
        <v>22659</v>
      </c>
      <c r="F16" s="23">
        <v>24321</v>
      </c>
      <c r="G16" s="23">
        <v>25914</v>
      </c>
      <c r="H16" s="23">
        <v>28716</v>
      </c>
      <c r="I16" s="23">
        <v>30238</v>
      </c>
      <c r="J16" s="23">
        <v>32256</v>
      </c>
      <c r="K16" s="23">
        <v>32178</v>
      </c>
    </row>
    <row r="17" spans="2:11" s="9" customFormat="1" ht="15.75" customHeight="1" thickBot="1" x14ac:dyDescent="0.25">
      <c r="B17" s="49" t="s">
        <v>53</v>
      </c>
      <c r="C17" s="50" t="s">
        <v>12</v>
      </c>
      <c r="D17" s="53">
        <v>1581.3</v>
      </c>
      <c r="E17" s="53">
        <v>1565.9</v>
      </c>
      <c r="F17" s="53">
        <v>1677.6</v>
      </c>
      <c r="G17" s="53">
        <v>1787.5</v>
      </c>
      <c r="H17" s="53">
        <v>2000.2</v>
      </c>
      <c r="I17" s="53">
        <v>2106.1999999999998</v>
      </c>
      <c r="J17" s="53">
        <v>2289.86</v>
      </c>
      <c r="K17" s="53">
        <v>2284.1999999999998</v>
      </c>
    </row>
    <row r="18" spans="2:11" s="9" customFormat="1" ht="15.75" customHeight="1" thickBot="1" x14ac:dyDescent="0.25">
      <c r="B18" s="27" t="s">
        <v>54</v>
      </c>
      <c r="C18" s="28" t="s">
        <v>6</v>
      </c>
      <c r="D18" s="22">
        <v>4.2</v>
      </c>
      <c r="E18" s="22">
        <v>4.5999999999999996</v>
      </c>
      <c r="F18" s="22">
        <v>4.8</v>
      </c>
      <c r="G18" s="22">
        <v>3.5</v>
      </c>
      <c r="H18" s="22">
        <v>5.4</v>
      </c>
      <c r="I18" s="22">
        <v>4.4000000000000004</v>
      </c>
      <c r="J18" s="22">
        <v>3.2</v>
      </c>
      <c r="K18" s="22">
        <v>1.4</v>
      </c>
    </row>
    <row r="19" spans="2:11" s="9" customFormat="1" ht="15.75" customHeight="1" thickBot="1" x14ac:dyDescent="0.25">
      <c r="B19" s="49" t="s">
        <v>55</v>
      </c>
      <c r="C19" s="50" t="s">
        <v>6</v>
      </c>
      <c r="D19" s="53">
        <v>3.4</v>
      </c>
      <c r="E19" s="53">
        <v>4.5</v>
      </c>
      <c r="F19" s="53">
        <v>4.5999999999999996</v>
      </c>
      <c r="G19" s="53">
        <v>3.6</v>
      </c>
      <c r="H19" s="53">
        <v>5.4</v>
      </c>
      <c r="I19" s="53">
        <v>4.3</v>
      </c>
      <c r="J19" s="53">
        <v>3.2</v>
      </c>
      <c r="K19" s="53">
        <v>0.7</v>
      </c>
    </row>
    <row r="20" spans="2:11" ht="15.75" customHeight="1" thickBot="1" x14ac:dyDescent="0.25">
      <c r="B20" s="27" t="s">
        <v>56</v>
      </c>
      <c r="C20" s="28" t="s">
        <v>3</v>
      </c>
      <c r="D20" s="23">
        <v>865</v>
      </c>
      <c r="E20" s="23">
        <v>1170</v>
      </c>
      <c r="F20" s="23">
        <v>1060</v>
      </c>
      <c r="G20" s="23">
        <v>1171</v>
      </c>
      <c r="H20" s="23">
        <v>1518</v>
      </c>
      <c r="I20" s="23">
        <v>1739</v>
      </c>
      <c r="J20" s="23">
        <v>1617</v>
      </c>
      <c r="K20" s="23">
        <v>1419</v>
      </c>
    </row>
    <row r="21" spans="2:11" ht="15.75" customHeight="1" thickBot="1" x14ac:dyDescent="0.25">
      <c r="B21" s="49" t="s">
        <v>57</v>
      </c>
      <c r="C21" s="50" t="s">
        <v>3</v>
      </c>
      <c r="D21" s="10">
        <v>697</v>
      </c>
      <c r="E21" s="10">
        <v>515</v>
      </c>
      <c r="F21" s="10">
        <v>624</v>
      </c>
      <c r="G21" s="10">
        <v>738</v>
      </c>
      <c r="H21" s="10">
        <v>902</v>
      </c>
      <c r="I21" s="10">
        <v>1088</v>
      </c>
      <c r="J21" s="10">
        <v>1117</v>
      </c>
      <c r="K21" s="10">
        <v>1121</v>
      </c>
    </row>
    <row r="22" spans="2:11" ht="15.75" customHeight="1" thickBot="1" x14ac:dyDescent="0.25">
      <c r="B22" s="27" t="s">
        <v>58</v>
      </c>
      <c r="C22" s="28" t="s">
        <v>3</v>
      </c>
      <c r="D22" s="23">
        <v>583</v>
      </c>
      <c r="E22" s="23">
        <v>699</v>
      </c>
      <c r="F22" s="23">
        <v>792</v>
      </c>
      <c r="G22" s="23">
        <v>755</v>
      </c>
      <c r="H22" s="23">
        <v>841</v>
      </c>
      <c r="I22" s="23">
        <v>943</v>
      </c>
      <c r="J22" s="23">
        <v>1043</v>
      </c>
      <c r="K22" s="23">
        <v>1161</v>
      </c>
    </row>
    <row r="23" spans="2:11" ht="15.75" customHeight="1" thickBot="1" x14ac:dyDescent="0.25">
      <c r="B23" s="49" t="s">
        <v>59</v>
      </c>
      <c r="C23" s="50" t="s">
        <v>3</v>
      </c>
      <c r="D23" s="11">
        <v>1589</v>
      </c>
      <c r="E23" s="11">
        <v>2200</v>
      </c>
      <c r="F23" s="11">
        <v>2146</v>
      </c>
      <c r="G23" s="11">
        <v>2208</v>
      </c>
      <c r="H23" s="11">
        <v>2020</v>
      </c>
      <c r="I23" s="11">
        <v>1792</v>
      </c>
      <c r="J23" s="11">
        <v>2691</v>
      </c>
      <c r="K23" s="11">
        <v>2379</v>
      </c>
    </row>
    <row r="24" spans="2:11" ht="15.75" customHeight="1" thickBot="1" x14ac:dyDescent="0.25">
      <c r="B24" s="27" t="s">
        <v>60</v>
      </c>
      <c r="C24" s="28" t="s">
        <v>3</v>
      </c>
      <c r="D24" s="54">
        <v>-531</v>
      </c>
      <c r="E24" s="54">
        <v>-471</v>
      </c>
      <c r="F24" s="54">
        <v>-1456</v>
      </c>
      <c r="G24" s="54">
        <v>-1838</v>
      </c>
      <c r="H24" s="54">
        <v>-795</v>
      </c>
      <c r="I24" s="54">
        <v>-1688</v>
      </c>
      <c r="J24" s="54">
        <v>-1584</v>
      </c>
      <c r="K24" s="54">
        <v>-1505</v>
      </c>
    </row>
    <row r="25" spans="2:11" ht="15.75" customHeight="1" thickBot="1" x14ac:dyDescent="0.25">
      <c r="B25" s="49" t="s">
        <v>61</v>
      </c>
      <c r="C25" s="50" t="s">
        <v>3</v>
      </c>
      <c r="D25" s="11">
        <v>-516</v>
      </c>
      <c r="E25" s="11">
        <v>-891</v>
      </c>
      <c r="F25" s="11">
        <v>-1571</v>
      </c>
      <c r="G25" s="11">
        <v>-810</v>
      </c>
      <c r="H25" s="11">
        <v>-1115</v>
      </c>
      <c r="I25" s="11">
        <v>-613</v>
      </c>
      <c r="J25" s="11">
        <v>-826</v>
      </c>
      <c r="K25" s="11">
        <v>-649</v>
      </c>
    </row>
    <row r="26" spans="2:11" ht="15.75" customHeight="1" thickBot="1" x14ac:dyDescent="0.25">
      <c r="B26" s="27" t="s">
        <v>62</v>
      </c>
      <c r="C26" s="28" t="s">
        <v>3</v>
      </c>
      <c r="D26" s="54">
        <v>1058</v>
      </c>
      <c r="E26" s="55">
        <v>1729</v>
      </c>
      <c r="F26" s="55">
        <v>691</v>
      </c>
      <c r="G26" s="55">
        <v>370</v>
      </c>
      <c r="H26" s="55">
        <v>1225</v>
      </c>
      <c r="I26" s="55">
        <v>104</v>
      </c>
      <c r="J26" s="55">
        <v>1107</v>
      </c>
      <c r="K26" s="55">
        <v>874</v>
      </c>
    </row>
    <row r="27" spans="2:11" ht="15.75" customHeight="1" thickBot="1" x14ac:dyDescent="0.25">
      <c r="B27" s="49" t="s">
        <v>64</v>
      </c>
      <c r="C27" s="50" t="s">
        <v>3</v>
      </c>
      <c r="D27" s="10">
        <v>2139</v>
      </c>
      <c r="E27" s="10">
        <v>2057</v>
      </c>
      <c r="F27" s="10">
        <v>2431</v>
      </c>
      <c r="G27" s="10">
        <v>2288</v>
      </c>
      <c r="H27" s="10">
        <v>3307</v>
      </c>
      <c r="I27" s="10">
        <v>3294</v>
      </c>
      <c r="J27" s="10">
        <v>2984</v>
      </c>
      <c r="K27" s="10">
        <v>2312</v>
      </c>
    </row>
    <row r="28" spans="2:11" ht="15.75" customHeight="1" thickBot="1" x14ac:dyDescent="0.25">
      <c r="B28" s="27" t="s">
        <v>63</v>
      </c>
      <c r="C28" s="28" t="s">
        <v>24</v>
      </c>
      <c r="D28" s="23">
        <v>75940</v>
      </c>
      <c r="E28" s="23">
        <v>76863</v>
      </c>
      <c r="F28" s="23">
        <v>75505</v>
      </c>
      <c r="G28" s="23">
        <v>78490</v>
      </c>
      <c r="H28" s="23">
        <v>83001</v>
      </c>
      <c r="I28" s="23">
        <v>81209</v>
      </c>
      <c r="J28" s="23">
        <v>79185</v>
      </c>
      <c r="K28" s="23">
        <v>77136</v>
      </c>
    </row>
    <row r="29" spans="2:11" ht="15.75" customHeight="1" x14ac:dyDescent="0.2">
      <c r="B29" s="4"/>
      <c r="C29" s="4"/>
      <c r="D29" s="3"/>
      <c r="E29" s="3"/>
      <c r="F29" s="3"/>
      <c r="G29" s="3"/>
      <c r="H29" s="3"/>
      <c r="I29" s="3"/>
      <c r="J29" s="3"/>
      <c r="K29" s="3"/>
    </row>
    <row r="30" spans="2:11" ht="15.75" customHeight="1" x14ac:dyDescent="0.2">
      <c r="B30" s="14" t="s">
        <v>25</v>
      </c>
      <c r="C30" s="14"/>
      <c r="D30" s="3"/>
      <c r="E30" s="3"/>
      <c r="F30" s="3"/>
      <c r="G30" s="3"/>
      <c r="H30" s="3"/>
      <c r="I30" s="3"/>
      <c r="J30" s="3"/>
      <c r="K30" s="3"/>
    </row>
    <row r="31" spans="2:11" ht="15.75" customHeight="1" x14ac:dyDescent="0.2">
      <c r="B31" s="14" t="s">
        <v>26</v>
      </c>
      <c r="C31" s="14"/>
      <c r="D31" s="3"/>
      <c r="E31" s="3"/>
      <c r="F31" s="3"/>
      <c r="G31" s="3"/>
      <c r="H31" s="3"/>
      <c r="I31" s="3"/>
      <c r="J31" s="3"/>
      <c r="K31" s="3"/>
    </row>
    <row r="32" spans="2:11" ht="15.75" customHeight="1" x14ac:dyDescent="0.2">
      <c r="B32" s="14" t="s">
        <v>65</v>
      </c>
      <c r="C32" s="14"/>
      <c r="D32" s="3"/>
      <c r="E32" s="3"/>
      <c r="F32" s="3"/>
      <c r="G32" s="3"/>
      <c r="H32" s="3"/>
      <c r="I32" s="3"/>
      <c r="J32" s="3"/>
      <c r="K32" s="3"/>
    </row>
    <row r="33" spans="2:11" ht="15.75" customHeight="1" x14ac:dyDescent="0.2">
      <c r="B33" s="14" t="s">
        <v>27</v>
      </c>
      <c r="C33" s="14"/>
      <c r="D33" s="3"/>
      <c r="E33" s="3"/>
      <c r="F33" s="3"/>
      <c r="G33" s="3"/>
      <c r="H33" s="3"/>
      <c r="I33" s="3"/>
      <c r="J33" s="3"/>
      <c r="K33" s="3"/>
    </row>
    <row r="34" spans="2:11" ht="15.75" customHeight="1" x14ac:dyDescent="0.2">
      <c r="B34" s="14" t="s">
        <v>28</v>
      </c>
      <c r="C34" s="14"/>
      <c r="D34" s="3"/>
      <c r="E34" s="3"/>
      <c r="F34" s="3"/>
      <c r="G34" s="3"/>
      <c r="H34" s="3"/>
      <c r="I34" s="3"/>
      <c r="J34" s="3"/>
      <c r="K34" s="3"/>
    </row>
    <row r="35" spans="2:11" ht="15.75" customHeight="1" x14ac:dyDescent="0.2">
      <c r="B35" s="14"/>
      <c r="C35" s="14"/>
      <c r="D35" s="3"/>
      <c r="E35" s="3"/>
      <c r="F35" s="3"/>
      <c r="G35" s="3"/>
      <c r="H35" s="3"/>
      <c r="I35" s="3"/>
      <c r="J35" s="3"/>
      <c r="K35" s="3"/>
    </row>
    <row r="36" spans="2:11" ht="15.75" customHeight="1" x14ac:dyDescent="0.2">
      <c r="B36" s="14"/>
      <c r="C36" s="14"/>
      <c r="D36" s="3"/>
      <c r="E36" s="3"/>
      <c r="F36" s="3"/>
      <c r="G36" s="3"/>
      <c r="H36" s="3"/>
      <c r="I36" s="3"/>
      <c r="J36" s="3"/>
      <c r="K36" s="3"/>
    </row>
    <row r="37" spans="2:11" s="7" customFormat="1" ht="15.75" customHeight="1" x14ac:dyDescent="0.2">
      <c r="B37" s="15" t="s">
        <v>29</v>
      </c>
      <c r="C37" s="15"/>
    </row>
    <row r="38" spans="2:11" s="7" customFormat="1" ht="15.75" customHeight="1" x14ac:dyDescent="0.2">
      <c r="B38" s="15" t="s">
        <v>30</v>
      </c>
      <c r="C38" s="15"/>
    </row>
    <row r="39" spans="2:11" s="7" customFormat="1" ht="15.75" customHeight="1" x14ac:dyDescent="0.2">
      <c r="B39" s="15" t="s">
        <v>49</v>
      </c>
      <c r="C39" s="15"/>
    </row>
    <row r="40" spans="2:11" ht="15.75" customHeight="1" x14ac:dyDescent="0.2">
      <c r="B40" s="6"/>
      <c r="C40" s="6"/>
      <c r="D40" s="43"/>
      <c r="E40" s="43"/>
      <c r="F40" s="43"/>
      <c r="G40" s="43"/>
      <c r="H40" s="43"/>
      <c r="I40" s="43"/>
      <c r="J40" s="43"/>
      <c r="K40" s="43"/>
    </row>
    <row r="41" spans="2:11" x14ac:dyDescent="0.2">
      <c r="B41" s="8"/>
      <c r="C41" s="8"/>
      <c r="D41" s="43"/>
      <c r="E41" s="43"/>
      <c r="F41" s="43"/>
      <c r="G41" s="43"/>
      <c r="H41" s="43"/>
      <c r="I41" s="43"/>
      <c r="J41" s="43"/>
      <c r="K41" s="43"/>
    </row>
  </sheetData>
  <mergeCells count="1">
    <mergeCell ref="D3:K3"/>
  </mergeCells>
  <phoneticPr fontId="2"/>
  <pageMargins left="0.62992125984251968" right="0.62992125984251968" top="0.94488188976377963" bottom="0.74803149606299213" header="0.31496062992125984" footer="0.31496062992125984"/>
  <pageSetup paperSize="9" scale="65" orientation="landscape" r:id="rId1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B1:Y38"/>
  <sheetViews>
    <sheetView showGridLines="0" zoomScale="90" zoomScaleNormal="90" zoomScaleSheetLayoutView="100" zoomScalePageLayoutView="50" workbookViewId="0">
      <selection activeCell="B4" sqref="B4"/>
    </sheetView>
  </sheetViews>
  <sheetFormatPr defaultColWidth="9" defaultRowHeight="13" x14ac:dyDescent="0.2"/>
  <cols>
    <col min="1" max="1" width="2.08984375" style="2" customWidth="1"/>
    <col min="2" max="2" width="38.81640625" style="1" customWidth="1"/>
    <col min="3" max="3" width="10.6328125" style="33" customWidth="1"/>
    <col min="4" max="25" width="10.453125" style="2" customWidth="1"/>
    <col min="26" max="16384" width="9" style="2"/>
  </cols>
  <sheetData>
    <row r="1" spans="2:25" ht="15.75" customHeight="1" x14ac:dyDescent="0.2">
      <c r="B1" s="13" t="s">
        <v>31</v>
      </c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2:25" ht="15.75" customHeight="1" thickBot="1" x14ac:dyDescent="0.25">
      <c r="B2" s="41"/>
      <c r="C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2:25" s="3" customFormat="1" ht="15.75" customHeight="1" thickBot="1" x14ac:dyDescent="0.25">
      <c r="B3" s="20"/>
      <c r="C3" s="34"/>
      <c r="D3" s="16" t="s">
        <v>32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9"/>
    </row>
    <row r="4" spans="2:25" ht="15.75" customHeight="1" thickBot="1" x14ac:dyDescent="0.25">
      <c r="B4" s="31" t="s">
        <v>1</v>
      </c>
      <c r="C4" s="35"/>
      <c r="D4" s="17">
        <v>1997</v>
      </c>
      <c r="E4" s="17">
        <v>1998</v>
      </c>
      <c r="F4" s="17">
        <v>1999</v>
      </c>
      <c r="G4" s="17">
        <v>2000</v>
      </c>
      <c r="H4" s="17">
        <v>2001</v>
      </c>
      <c r="I4" s="17">
        <v>2002</v>
      </c>
      <c r="J4" s="17">
        <v>2003</v>
      </c>
      <c r="K4" s="17">
        <v>2004</v>
      </c>
      <c r="L4" s="17">
        <v>2005</v>
      </c>
      <c r="M4" s="17">
        <v>2006</v>
      </c>
      <c r="N4" s="17">
        <v>2007</v>
      </c>
      <c r="O4" s="17">
        <v>2008</v>
      </c>
      <c r="P4" s="17">
        <v>2009</v>
      </c>
      <c r="Q4" s="17">
        <v>2010</v>
      </c>
      <c r="R4" s="17">
        <v>2011</v>
      </c>
      <c r="S4" s="17">
        <v>2012</v>
      </c>
      <c r="T4" s="17">
        <v>2013</v>
      </c>
      <c r="U4" s="17">
        <v>2014</v>
      </c>
      <c r="V4" s="17">
        <v>2015</v>
      </c>
      <c r="W4" s="17">
        <v>2016</v>
      </c>
      <c r="X4" s="17">
        <v>2017</v>
      </c>
      <c r="Y4" s="17">
        <v>2018</v>
      </c>
    </row>
    <row r="5" spans="2:25" ht="15.75" customHeight="1" thickBot="1" x14ac:dyDescent="0.25">
      <c r="B5" s="49" t="s">
        <v>2</v>
      </c>
      <c r="C5" s="50" t="s">
        <v>3</v>
      </c>
      <c r="D5" s="56">
        <v>7148</v>
      </c>
      <c r="E5" s="56">
        <v>7253</v>
      </c>
      <c r="F5" s="56">
        <v>7253</v>
      </c>
      <c r="G5" s="56">
        <v>8126</v>
      </c>
      <c r="H5" s="56">
        <v>12851</v>
      </c>
      <c r="I5" s="56">
        <v>10346</v>
      </c>
      <c r="J5" s="56">
        <v>10698</v>
      </c>
      <c r="K5" s="56">
        <v>11408</v>
      </c>
      <c r="L5" s="56">
        <v>11807</v>
      </c>
      <c r="M5" s="56">
        <v>11815</v>
      </c>
      <c r="N5" s="10">
        <v>12839</v>
      </c>
      <c r="O5" s="10">
        <v>12904</v>
      </c>
      <c r="P5" s="10">
        <v>11286</v>
      </c>
      <c r="Q5" s="10">
        <v>10738</v>
      </c>
      <c r="R5" s="10">
        <v>12669</v>
      </c>
      <c r="S5" s="10">
        <v>11909</v>
      </c>
      <c r="T5" s="10">
        <v>12801</v>
      </c>
      <c r="U5" s="10">
        <v>14474</v>
      </c>
      <c r="V5" s="10">
        <v>15265</v>
      </c>
      <c r="W5" s="10">
        <v>14796</v>
      </c>
      <c r="X5" s="10">
        <v>14228</v>
      </c>
      <c r="Y5" s="10">
        <v>15770</v>
      </c>
    </row>
    <row r="6" spans="2:25" ht="15.75" customHeight="1" thickBot="1" x14ac:dyDescent="0.25">
      <c r="B6" s="27" t="s">
        <v>4</v>
      </c>
      <c r="C6" s="28" t="s">
        <v>3</v>
      </c>
      <c r="D6" s="45">
        <v>1248</v>
      </c>
      <c r="E6" s="45">
        <v>955</v>
      </c>
      <c r="F6" s="45">
        <v>558</v>
      </c>
      <c r="G6" s="45">
        <v>922</v>
      </c>
      <c r="H6" s="45">
        <v>2072</v>
      </c>
      <c r="I6" s="45">
        <v>516</v>
      </c>
      <c r="J6" s="45">
        <v>834</v>
      </c>
      <c r="K6" s="45">
        <v>1090</v>
      </c>
      <c r="L6" s="45">
        <v>1010</v>
      </c>
      <c r="M6" s="45">
        <v>1032</v>
      </c>
      <c r="N6" s="23">
        <v>1351</v>
      </c>
      <c r="O6" s="23">
        <v>1524</v>
      </c>
      <c r="P6" s="23">
        <v>434</v>
      </c>
      <c r="Q6" s="23">
        <v>639</v>
      </c>
      <c r="R6" s="23">
        <v>1559</v>
      </c>
      <c r="S6" s="23">
        <v>977</v>
      </c>
      <c r="T6" s="23">
        <v>769</v>
      </c>
      <c r="U6" s="23">
        <v>1206</v>
      </c>
      <c r="V6" s="23">
        <v>934</v>
      </c>
      <c r="W6" s="23">
        <v>927</v>
      </c>
      <c r="X6" s="23">
        <v>1045</v>
      </c>
      <c r="Y6" s="23">
        <v>956</v>
      </c>
    </row>
    <row r="7" spans="2:25" ht="15.75" customHeight="1" thickBot="1" x14ac:dyDescent="0.25">
      <c r="B7" s="49" t="s">
        <v>5</v>
      </c>
      <c r="C7" s="50" t="s">
        <v>33</v>
      </c>
      <c r="D7" s="51">
        <v>17.5</v>
      </c>
      <c r="E7" s="51">
        <v>13.2</v>
      </c>
      <c r="F7" s="51">
        <v>7.7</v>
      </c>
      <c r="G7" s="51">
        <v>11.3</v>
      </c>
      <c r="H7" s="51">
        <v>16.100000000000001</v>
      </c>
      <c r="I7" s="51">
        <v>5</v>
      </c>
      <c r="J7" s="51">
        <v>7.8</v>
      </c>
      <c r="K7" s="51">
        <v>9.6</v>
      </c>
      <c r="L7" s="51">
        <v>8.6</v>
      </c>
      <c r="M7" s="51">
        <v>8.6999999999999993</v>
      </c>
      <c r="N7" s="51">
        <v>10.5</v>
      </c>
      <c r="O7" s="51">
        <v>11.8</v>
      </c>
      <c r="P7" s="51">
        <v>3.8</v>
      </c>
      <c r="Q7" s="51">
        <v>5.9</v>
      </c>
      <c r="R7" s="51">
        <v>12.3</v>
      </c>
      <c r="S7" s="51">
        <v>8.1999999999999993</v>
      </c>
      <c r="T7" s="51">
        <v>6</v>
      </c>
      <c r="U7" s="51">
        <v>8.3000000000000007</v>
      </c>
      <c r="V7" s="51">
        <v>6.1</v>
      </c>
      <c r="W7" s="51">
        <v>6.3</v>
      </c>
      <c r="X7" s="51">
        <v>7.3</v>
      </c>
      <c r="Y7" s="51">
        <v>6.1</v>
      </c>
    </row>
    <row r="8" spans="2:25" ht="15.75" customHeight="1" thickBot="1" x14ac:dyDescent="0.25">
      <c r="B8" s="27" t="s">
        <v>34</v>
      </c>
      <c r="C8" s="28" t="s">
        <v>3</v>
      </c>
      <c r="D8" s="45">
        <v>1164</v>
      </c>
      <c r="E8" s="45">
        <v>1054</v>
      </c>
      <c r="F8" s="45">
        <v>618</v>
      </c>
      <c r="G8" s="45">
        <v>975</v>
      </c>
      <c r="H8" s="45">
        <v>4002</v>
      </c>
      <c r="I8" s="45">
        <v>554</v>
      </c>
      <c r="J8" s="45">
        <v>760</v>
      </c>
      <c r="K8" s="45">
        <v>1150</v>
      </c>
      <c r="L8" s="45">
        <v>1075</v>
      </c>
      <c r="M8" s="45">
        <v>1214</v>
      </c>
      <c r="N8" s="23">
        <v>1565</v>
      </c>
      <c r="O8" s="23">
        <v>1748</v>
      </c>
      <c r="P8" s="23">
        <v>560</v>
      </c>
      <c r="Q8" s="23">
        <v>608</v>
      </c>
      <c r="R8" s="23">
        <v>1723</v>
      </c>
      <c r="S8" s="23">
        <v>1149</v>
      </c>
      <c r="T8" s="23">
        <v>1014</v>
      </c>
      <c r="U8" s="23">
        <v>1463</v>
      </c>
      <c r="V8" s="23">
        <v>1219</v>
      </c>
      <c r="W8" s="23">
        <v>1456</v>
      </c>
      <c r="X8" s="23">
        <v>1378</v>
      </c>
      <c r="Y8" s="23">
        <v>1319</v>
      </c>
    </row>
    <row r="9" spans="2:25" ht="15.75" customHeight="1" thickBot="1" x14ac:dyDescent="0.25">
      <c r="B9" s="52" t="s">
        <v>35</v>
      </c>
      <c r="C9" s="57" t="s">
        <v>33</v>
      </c>
      <c r="D9" s="51">
        <v>16.3</v>
      </c>
      <c r="E9" s="51">
        <v>14.5</v>
      </c>
      <c r="F9" s="51">
        <v>8.5</v>
      </c>
      <c r="G9" s="51">
        <v>12</v>
      </c>
      <c r="H9" s="51">
        <v>31.1</v>
      </c>
      <c r="I9" s="51">
        <v>5.4</v>
      </c>
      <c r="J9" s="51">
        <v>7.1</v>
      </c>
      <c r="K9" s="51">
        <v>10.1</v>
      </c>
      <c r="L9" s="51">
        <v>9.1</v>
      </c>
      <c r="M9" s="51">
        <v>10.3</v>
      </c>
      <c r="N9" s="53">
        <v>12.2</v>
      </c>
      <c r="O9" s="53">
        <v>13.5</v>
      </c>
      <c r="P9" s="53">
        <v>5</v>
      </c>
      <c r="Q9" s="53">
        <v>5.7</v>
      </c>
      <c r="R9" s="53">
        <v>13.6</v>
      </c>
      <c r="S9" s="53">
        <v>9.6</v>
      </c>
      <c r="T9" s="53">
        <v>7.9</v>
      </c>
      <c r="U9" s="53">
        <v>10.1</v>
      </c>
      <c r="V9" s="53">
        <v>8</v>
      </c>
      <c r="W9" s="53">
        <v>9.8000000000000007</v>
      </c>
      <c r="X9" s="53">
        <v>9.6999999999999993</v>
      </c>
      <c r="Y9" s="53">
        <v>8.4</v>
      </c>
    </row>
    <row r="10" spans="2:25" ht="15.75" customHeight="1" thickBot="1" x14ac:dyDescent="0.25">
      <c r="B10" s="27" t="s">
        <v>36</v>
      </c>
      <c r="C10" s="28" t="s">
        <v>3</v>
      </c>
      <c r="D10" s="45">
        <v>457</v>
      </c>
      <c r="E10" s="45">
        <v>470</v>
      </c>
      <c r="F10" s="45">
        <v>282</v>
      </c>
      <c r="G10" s="45">
        <v>503</v>
      </c>
      <c r="H10" s="45">
        <v>2195</v>
      </c>
      <c r="I10" s="45">
        <v>320</v>
      </c>
      <c r="J10" s="45">
        <v>412</v>
      </c>
      <c r="K10" s="45">
        <v>681</v>
      </c>
      <c r="L10" s="45">
        <v>459</v>
      </c>
      <c r="M10" s="45">
        <v>697</v>
      </c>
      <c r="N10" s="23">
        <v>1065</v>
      </c>
      <c r="O10" s="23">
        <v>1072</v>
      </c>
      <c r="P10" s="23">
        <v>295</v>
      </c>
      <c r="Q10" s="23">
        <v>401</v>
      </c>
      <c r="R10" s="23">
        <v>1224</v>
      </c>
      <c r="S10" s="23">
        <v>794</v>
      </c>
      <c r="T10" s="23">
        <v>665</v>
      </c>
      <c r="U10" s="23">
        <v>888</v>
      </c>
      <c r="V10" s="23">
        <v>1159</v>
      </c>
      <c r="W10" s="23">
        <v>1090</v>
      </c>
      <c r="X10" s="23">
        <v>1038</v>
      </c>
      <c r="Y10" s="23">
        <v>818</v>
      </c>
    </row>
    <row r="11" spans="2:25" ht="15.75" customHeight="1" thickBot="1" x14ac:dyDescent="0.25">
      <c r="B11" s="49" t="s">
        <v>37</v>
      </c>
      <c r="C11" s="50" t="s">
        <v>33</v>
      </c>
      <c r="D11" s="51">
        <v>6.4</v>
      </c>
      <c r="E11" s="51">
        <v>6.5</v>
      </c>
      <c r="F11" s="51">
        <v>3.9</v>
      </c>
      <c r="G11" s="51">
        <v>6.2</v>
      </c>
      <c r="H11" s="51">
        <v>17.100000000000001</v>
      </c>
      <c r="I11" s="51">
        <v>3.1</v>
      </c>
      <c r="J11" s="51">
        <v>3.8</v>
      </c>
      <c r="K11" s="51">
        <v>6</v>
      </c>
      <c r="L11" s="51">
        <v>3.9</v>
      </c>
      <c r="M11" s="51">
        <v>5.9</v>
      </c>
      <c r="N11" s="53">
        <v>8.3000000000000007</v>
      </c>
      <c r="O11" s="53">
        <v>8.3000000000000007</v>
      </c>
      <c r="P11" s="53">
        <v>2.6</v>
      </c>
      <c r="Q11" s="53">
        <v>3.7</v>
      </c>
      <c r="R11" s="53">
        <v>9.6999999999999993</v>
      </c>
      <c r="S11" s="53">
        <v>6.7</v>
      </c>
      <c r="T11" s="53">
        <v>5.2</v>
      </c>
      <c r="U11" s="53">
        <v>6.1</v>
      </c>
      <c r="V11" s="53">
        <v>7.6</v>
      </c>
      <c r="W11" s="53">
        <v>7.4</v>
      </c>
      <c r="X11" s="53">
        <v>7.3</v>
      </c>
      <c r="Y11" s="53">
        <v>5.2</v>
      </c>
    </row>
    <row r="12" spans="2:25" s="12" customFormat="1" ht="16.5" customHeight="1" thickBot="1" x14ac:dyDescent="0.25">
      <c r="B12" s="29" t="s">
        <v>38</v>
      </c>
      <c r="C12" s="30" t="s">
        <v>12</v>
      </c>
      <c r="D12" s="21">
        <f>242.7/2</f>
        <v>121.35</v>
      </c>
      <c r="E12" s="21">
        <f>247.05/2</f>
        <v>123.52500000000001</v>
      </c>
      <c r="F12" s="21">
        <f>148.41/2</f>
        <v>74.204999999999998</v>
      </c>
      <c r="G12" s="21">
        <f>265.34/2</f>
        <v>132.66999999999999</v>
      </c>
      <c r="H12" s="21">
        <f>1157.8/2</f>
        <v>578.9</v>
      </c>
      <c r="I12" s="21">
        <f>168.88/2</f>
        <v>84.44</v>
      </c>
      <c r="J12" s="21">
        <f>220.86/2</f>
        <v>110.43</v>
      </c>
      <c r="K12" s="21">
        <f>364.78/2</f>
        <v>182.39</v>
      </c>
      <c r="L12" s="21">
        <v>122.4</v>
      </c>
      <c r="M12" s="21">
        <f>371.4/2</f>
        <v>185.7</v>
      </c>
      <c r="N12" s="22">
        <f>564.8/2</f>
        <v>282.39999999999998</v>
      </c>
      <c r="O12" s="22">
        <f>565.8/2</f>
        <v>282.89999999999998</v>
      </c>
      <c r="P12" s="22">
        <f>157.23/2</f>
        <v>78.614999999999995</v>
      </c>
      <c r="Q12" s="22">
        <f>218.47/2</f>
        <v>109.235</v>
      </c>
      <c r="R12" s="22">
        <f>667.2/2</f>
        <v>333.6</v>
      </c>
      <c r="S12" s="22">
        <f>432.6/2</f>
        <v>216.3</v>
      </c>
      <c r="T12" s="22">
        <f>362.36/2</f>
        <v>181.18</v>
      </c>
      <c r="U12" s="22">
        <v>241.9</v>
      </c>
      <c r="V12" s="22">
        <v>315.85000000000002</v>
      </c>
      <c r="W12" s="22">
        <v>297.24</v>
      </c>
      <c r="X12" s="22">
        <v>282.60000000000002</v>
      </c>
      <c r="Y12" s="22">
        <v>222.4</v>
      </c>
    </row>
    <row r="13" spans="2:25" s="9" customFormat="1" ht="15.75" customHeight="1" thickBot="1" x14ac:dyDescent="0.25">
      <c r="B13" s="49" t="s">
        <v>13</v>
      </c>
      <c r="C13" s="50" t="s">
        <v>12</v>
      </c>
      <c r="D13" s="56">
        <v>30</v>
      </c>
      <c r="E13" s="56">
        <v>30</v>
      </c>
      <c r="F13" s="56">
        <v>30</v>
      </c>
      <c r="G13" s="56">
        <v>30</v>
      </c>
      <c r="H13" s="56">
        <v>30</v>
      </c>
      <c r="I13" s="56">
        <v>30</v>
      </c>
      <c r="J13" s="56">
        <v>30</v>
      </c>
      <c r="K13" s="56">
        <v>30</v>
      </c>
      <c r="L13" s="56">
        <v>40</v>
      </c>
      <c r="M13" s="56">
        <v>50</v>
      </c>
      <c r="N13" s="10">
        <v>55</v>
      </c>
      <c r="O13" s="10">
        <v>60</v>
      </c>
      <c r="P13" s="10">
        <v>60</v>
      </c>
      <c r="Q13" s="10">
        <v>60</v>
      </c>
      <c r="R13" s="10">
        <v>65</v>
      </c>
      <c r="S13" s="10">
        <v>60</v>
      </c>
      <c r="T13" s="10">
        <v>60</v>
      </c>
      <c r="U13" s="10">
        <v>80</v>
      </c>
      <c r="V13" s="10">
        <v>100</v>
      </c>
      <c r="W13" s="10">
        <v>100</v>
      </c>
      <c r="X13" s="10">
        <v>110</v>
      </c>
      <c r="Y13" s="10">
        <v>120</v>
      </c>
    </row>
    <row r="14" spans="2:25" ht="15.75" customHeight="1" thickBot="1" x14ac:dyDescent="0.25">
      <c r="B14" s="27" t="s">
        <v>15</v>
      </c>
      <c r="C14" s="28" t="s">
        <v>3</v>
      </c>
      <c r="D14" s="45">
        <v>10007</v>
      </c>
      <c r="E14" s="45">
        <v>10246</v>
      </c>
      <c r="F14" s="45">
        <v>11372</v>
      </c>
      <c r="G14" s="45">
        <v>12172</v>
      </c>
      <c r="H14" s="45">
        <v>17281</v>
      </c>
      <c r="I14" s="45">
        <v>16455</v>
      </c>
      <c r="J14" s="45">
        <v>16350</v>
      </c>
      <c r="K14" s="45">
        <v>17948</v>
      </c>
      <c r="L14" s="45">
        <v>17455</v>
      </c>
      <c r="M14" s="45">
        <v>19315</v>
      </c>
      <c r="N14" s="23">
        <v>21305</v>
      </c>
      <c r="O14" s="23">
        <v>19767</v>
      </c>
      <c r="P14" s="23">
        <v>17738</v>
      </c>
      <c r="Q14" s="23">
        <v>18487</v>
      </c>
      <c r="R14" s="23">
        <v>19466</v>
      </c>
      <c r="S14" s="23">
        <v>19941</v>
      </c>
      <c r="T14" s="23">
        <v>22829</v>
      </c>
      <c r="U14" s="23">
        <v>26367</v>
      </c>
      <c r="V14" s="23">
        <v>30212</v>
      </c>
      <c r="W14" s="23">
        <v>30950</v>
      </c>
      <c r="X14" s="23">
        <v>31105</v>
      </c>
      <c r="Y14" s="23">
        <v>31571</v>
      </c>
    </row>
    <row r="15" spans="2:25" ht="15.75" customHeight="1" thickBot="1" x14ac:dyDescent="0.25">
      <c r="B15" s="49" t="s">
        <v>39</v>
      </c>
      <c r="C15" s="50" t="s">
        <v>3</v>
      </c>
      <c r="D15" s="56">
        <v>7098</v>
      </c>
      <c r="E15" s="56">
        <v>7700</v>
      </c>
      <c r="F15" s="56">
        <v>7695</v>
      </c>
      <c r="G15" s="56">
        <v>7985</v>
      </c>
      <c r="H15" s="56">
        <v>10221</v>
      </c>
      <c r="I15" s="56">
        <v>10395</v>
      </c>
      <c r="J15" s="56">
        <v>10035</v>
      </c>
      <c r="K15" s="56">
        <v>11537</v>
      </c>
      <c r="L15" s="56">
        <v>11749</v>
      </c>
      <c r="M15" s="56">
        <v>12891</v>
      </c>
      <c r="N15" s="10">
        <v>15146</v>
      </c>
      <c r="O15" s="10">
        <v>14512</v>
      </c>
      <c r="P15" s="10">
        <v>13237</v>
      </c>
      <c r="Q15" s="10">
        <v>13452</v>
      </c>
      <c r="R15" s="10">
        <v>14203</v>
      </c>
      <c r="S15" s="10">
        <v>14695</v>
      </c>
      <c r="T15" s="10">
        <v>16462</v>
      </c>
      <c r="U15" s="10">
        <v>19101</v>
      </c>
      <c r="V15" s="10">
        <v>22153</v>
      </c>
      <c r="W15" s="10">
        <v>22843</v>
      </c>
      <c r="X15" s="10">
        <v>23342</v>
      </c>
      <c r="Y15" s="10">
        <v>23362</v>
      </c>
    </row>
    <row r="16" spans="2:25" s="9" customFormat="1" ht="15.75" customHeight="1" thickBot="1" x14ac:dyDescent="0.25">
      <c r="B16" s="27" t="s">
        <v>40</v>
      </c>
      <c r="C16" s="28" t="s">
        <v>12</v>
      </c>
      <c r="D16" s="21">
        <f>3796.9/2</f>
        <v>1898.45</v>
      </c>
      <c r="E16" s="21">
        <f>4045.7/2</f>
        <v>2022.85</v>
      </c>
      <c r="F16" s="21">
        <f>4043.2/2</f>
        <v>2021.6</v>
      </c>
      <c r="G16" s="21">
        <f>4222.9/2</f>
        <v>2111.4499999999998</v>
      </c>
      <c r="H16" s="21">
        <f>5406.1/2</f>
        <v>2703.05</v>
      </c>
      <c r="I16" s="21">
        <f>5498.7/2</f>
        <v>2749.35</v>
      </c>
      <c r="J16" s="21">
        <f>5425.4/2</f>
        <v>2712.7</v>
      </c>
      <c r="K16" s="21">
        <f>6153.8/2</f>
        <v>3076.9</v>
      </c>
      <c r="L16" s="21">
        <f>6266.5/2</f>
        <v>3133.25</v>
      </c>
      <c r="M16" s="21">
        <f>6865.8/2</f>
        <v>3432.9</v>
      </c>
      <c r="N16" s="22">
        <f>8028.5/2</f>
        <v>4014.25</v>
      </c>
      <c r="O16" s="22">
        <f>7659.7/2</f>
        <v>3829.85</v>
      </c>
      <c r="P16" s="22">
        <f>7212.3/2</f>
        <v>3606.15</v>
      </c>
      <c r="Q16" s="22">
        <f>7330.1/2</f>
        <v>3665.05</v>
      </c>
      <c r="R16" s="22">
        <f>7739.3/2</f>
        <v>3869.65</v>
      </c>
      <c r="S16" s="22">
        <f>8010.7/2</f>
        <v>4005.35</v>
      </c>
      <c r="T16" s="22">
        <f>8973.8/2</f>
        <v>4486.8999999999996</v>
      </c>
      <c r="U16" s="22">
        <v>5206.5</v>
      </c>
      <c r="V16" s="22">
        <v>6038.6</v>
      </c>
      <c r="W16" s="22">
        <v>6226.58</v>
      </c>
      <c r="X16" s="22">
        <v>6348</v>
      </c>
      <c r="Y16" s="22">
        <v>6353.5</v>
      </c>
    </row>
    <row r="17" spans="2:25" s="9" customFormat="1" ht="15.75" customHeight="1" thickBot="1" x14ac:dyDescent="0.25">
      <c r="B17" s="49" t="s">
        <v>41</v>
      </c>
      <c r="C17" s="50" t="s">
        <v>33</v>
      </c>
      <c r="D17" s="51">
        <v>11.8</v>
      </c>
      <c r="E17" s="51">
        <v>10.4</v>
      </c>
      <c r="F17" s="51">
        <v>5.7</v>
      </c>
      <c r="G17" s="51">
        <v>8.3000000000000007</v>
      </c>
      <c r="H17" s="51">
        <v>27.2</v>
      </c>
      <c r="I17" s="51">
        <v>3.3</v>
      </c>
      <c r="J17" s="51">
        <v>4.5999999999999996</v>
      </c>
      <c r="K17" s="51">
        <v>6.7</v>
      </c>
      <c r="L17" s="51">
        <v>6.1</v>
      </c>
      <c r="M17" s="51">
        <v>6.6</v>
      </c>
      <c r="N17" s="53">
        <v>7.7</v>
      </c>
      <c r="O17" s="53">
        <v>8.5</v>
      </c>
      <c r="P17" s="53">
        <v>3</v>
      </c>
      <c r="Q17" s="53">
        <v>3.4</v>
      </c>
      <c r="R17" s="53">
        <v>9.1</v>
      </c>
      <c r="S17" s="53">
        <v>5.8</v>
      </c>
      <c r="T17" s="53">
        <v>4.7</v>
      </c>
      <c r="U17" s="53">
        <v>5.9</v>
      </c>
      <c r="V17" s="53">
        <v>4.3</v>
      </c>
      <c r="W17" s="53">
        <v>4.8</v>
      </c>
      <c r="X17" s="53">
        <v>4.4000000000000004</v>
      </c>
      <c r="Y17" s="53">
        <v>4.2</v>
      </c>
    </row>
    <row r="18" spans="2:25" s="9" customFormat="1" ht="15.75" customHeight="1" thickBot="1" x14ac:dyDescent="0.25">
      <c r="B18" s="27" t="s">
        <v>42</v>
      </c>
      <c r="C18" s="28" t="s">
        <v>33</v>
      </c>
      <c r="D18" s="21">
        <v>6.6</v>
      </c>
      <c r="E18" s="21">
        <v>6.4</v>
      </c>
      <c r="F18" s="21">
        <v>3.7</v>
      </c>
      <c r="G18" s="21">
        <v>6.4</v>
      </c>
      <c r="H18" s="21">
        <v>24.1</v>
      </c>
      <c r="I18" s="21">
        <v>3.1</v>
      </c>
      <c r="J18" s="21">
        <v>4</v>
      </c>
      <c r="K18" s="21">
        <v>6.3</v>
      </c>
      <c r="L18" s="21">
        <v>3.9</v>
      </c>
      <c r="M18" s="21">
        <v>5.7</v>
      </c>
      <c r="N18" s="22">
        <v>7.6</v>
      </c>
      <c r="O18" s="22">
        <v>7.2</v>
      </c>
      <c r="P18" s="22">
        <v>2.1</v>
      </c>
      <c r="Q18" s="22">
        <v>3</v>
      </c>
      <c r="R18" s="22">
        <v>8.9</v>
      </c>
      <c r="S18" s="22">
        <v>5.5</v>
      </c>
      <c r="T18" s="22">
        <v>4.3</v>
      </c>
      <c r="U18" s="22">
        <v>5</v>
      </c>
      <c r="V18" s="22">
        <v>5.6</v>
      </c>
      <c r="W18" s="22">
        <v>4.8</v>
      </c>
      <c r="X18" s="22">
        <v>4.5</v>
      </c>
      <c r="Y18" s="22">
        <v>3.5</v>
      </c>
    </row>
    <row r="19" spans="2:25" ht="15.75" customHeight="1" thickBot="1" x14ac:dyDescent="0.25">
      <c r="B19" s="49" t="s">
        <v>16</v>
      </c>
      <c r="C19" s="50" t="s">
        <v>3</v>
      </c>
      <c r="D19" s="56">
        <v>447</v>
      </c>
      <c r="E19" s="56">
        <v>669</v>
      </c>
      <c r="F19" s="56">
        <v>584</v>
      </c>
      <c r="G19" s="56">
        <v>647</v>
      </c>
      <c r="H19" s="56">
        <v>1059</v>
      </c>
      <c r="I19" s="56">
        <v>546</v>
      </c>
      <c r="J19" s="56">
        <v>406</v>
      </c>
      <c r="K19" s="56">
        <v>549</v>
      </c>
      <c r="L19" s="56">
        <v>632</v>
      </c>
      <c r="M19" s="56">
        <v>903</v>
      </c>
      <c r="N19" s="10">
        <v>699</v>
      </c>
      <c r="O19" s="10">
        <v>851</v>
      </c>
      <c r="P19" s="10">
        <v>631</v>
      </c>
      <c r="Q19" s="10">
        <v>379</v>
      </c>
      <c r="R19" s="10">
        <v>707</v>
      </c>
      <c r="S19" s="10">
        <v>664</v>
      </c>
      <c r="T19" s="10">
        <v>567</v>
      </c>
      <c r="U19" s="10">
        <v>566</v>
      </c>
      <c r="V19" s="10">
        <v>567</v>
      </c>
      <c r="W19" s="10">
        <v>689</v>
      </c>
      <c r="X19" s="10">
        <v>678</v>
      </c>
      <c r="Y19" s="10">
        <v>865</v>
      </c>
    </row>
    <row r="20" spans="2:25" ht="15.75" customHeight="1" thickBot="1" x14ac:dyDescent="0.25">
      <c r="B20" s="27" t="s">
        <v>43</v>
      </c>
      <c r="C20" s="28" t="s">
        <v>3</v>
      </c>
      <c r="D20" s="45">
        <v>377</v>
      </c>
      <c r="E20" s="45">
        <v>421</v>
      </c>
      <c r="F20" s="45">
        <v>508</v>
      </c>
      <c r="G20" s="45">
        <v>535</v>
      </c>
      <c r="H20" s="45">
        <v>671</v>
      </c>
      <c r="I20" s="45">
        <v>763</v>
      </c>
      <c r="J20" s="45">
        <v>650</v>
      </c>
      <c r="K20" s="45">
        <v>609</v>
      </c>
      <c r="L20" s="45">
        <v>588</v>
      </c>
      <c r="M20" s="45">
        <v>630</v>
      </c>
      <c r="N20" s="23">
        <v>702</v>
      </c>
      <c r="O20" s="23">
        <v>756</v>
      </c>
      <c r="P20" s="23">
        <v>838</v>
      </c>
      <c r="Q20" s="23">
        <v>606</v>
      </c>
      <c r="R20" s="23">
        <v>598</v>
      </c>
      <c r="S20" s="23">
        <v>624</v>
      </c>
      <c r="T20" s="23">
        <v>631</v>
      </c>
      <c r="U20" s="23">
        <v>658</v>
      </c>
      <c r="V20" s="23">
        <v>624</v>
      </c>
      <c r="W20" s="23">
        <v>659</v>
      </c>
      <c r="X20" s="23">
        <v>660</v>
      </c>
      <c r="Y20" s="23">
        <v>701</v>
      </c>
    </row>
    <row r="21" spans="2:25" ht="15.75" customHeight="1" thickBot="1" x14ac:dyDescent="0.25">
      <c r="B21" s="49" t="s">
        <v>17</v>
      </c>
      <c r="C21" s="50" t="s">
        <v>3</v>
      </c>
      <c r="D21" s="56">
        <v>264</v>
      </c>
      <c r="E21" s="56">
        <v>306</v>
      </c>
      <c r="F21" s="56">
        <v>326</v>
      </c>
      <c r="G21" s="56">
        <v>284</v>
      </c>
      <c r="H21" s="56">
        <v>351</v>
      </c>
      <c r="I21" s="56">
        <v>404</v>
      </c>
      <c r="J21" s="56">
        <v>473</v>
      </c>
      <c r="K21" s="56">
        <v>466</v>
      </c>
      <c r="L21" s="56">
        <v>544</v>
      </c>
      <c r="M21" s="56">
        <v>574</v>
      </c>
      <c r="N21" s="10">
        <v>611</v>
      </c>
      <c r="O21" s="10">
        <v>616</v>
      </c>
      <c r="P21" s="10">
        <v>659</v>
      </c>
      <c r="Q21" s="10">
        <v>499</v>
      </c>
      <c r="R21" s="10">
        <v>495</v>
      </c>
      <c r="S21" s="10">
        <v>456</v>
      </c>
      <c r="T21" s="10">
        <v>475</v>
      </c>
      <c r="U21" s="10">
        <v>488</v>
      </c>
      <c r="V21" s="10">
        <v>553</v>
      </c>
      <c r="W21" s="10">
        <v>588</v>
      </c>
      <c r="X21" s="10">
        <v>554</v>
      </c>
      <c r="Y21" s="10">
        <v>583</v>
      </c>
    </row>
    <row r="22" spans="2:25" ht="15.75" customHeight="1" thickBot="1" x14ac:dyDescent="0.25">
      <c r="B22" s="27" t="s">
        <v>18</v>
      </c>
      <c r="C22" s="28" t="s">
        <v>3</v>
      </c>
      <c r="D22" s="55">
        <v>839</v>
      </c>
      <c r="E22" s="55">
        <v>743</v>
      </c>
      <c r="F22" s="55">
        <v>1255</v>
      </c>
      <c r="G22" s="55">
        <v>1079</v>
      </c>
      <c r="H22" s="55">
        <v>1492</v>
      </c>
      <c r="I22" s="55">
        <v>1409</v>
      </c>
      <c r="J22" s="55">
        <v>1608</v>
      </c>
      <c r="K22" s="55">
        <v>626</v>
      </c>
      <c r="L22" s="55">
        <v>1455</v>
      </c>
      <c r="M22" s="55">
        <v>1711</v>
      </c>
      <c r="N22" s="54">
        <v>1496</v>
      </c>
      <c r="O22" s="54">
        <v>1969</v>
      </c>
      <c r="P22" s="54">
        <v>978</v>
      </c>
      <c r="Q22" s="54">
        <v>1376</v>
      </c>
      <c r="R22" s="54">
        <v>1197</v>
      </c>
      <c r="S22" s="54">
        <v>1091</v>
      </c>
      <c r="T22" s="54">
        <v>1095</v>
      </c>
      <c r="U22" s="54">
        <v>1491</v>
      </c>
      <c r="V22" s="54">
        <v>1308</v>
      </c>
      <c r="W22" s="54">
        <v>1940</v>
      </c>
      <c r="X22" s="54">
        <v>1642</v>
      </c>
      <c r="Y22" s="54">
        <v>1590</v>
      </c>
    </row>
    <row r="23" spans="2:25" ht="15.75" customHeight="1" thickBot="1" x14ac:dyDescent="0.25">
      <c r="B23" s="49" t="s">
        <v>19</v>
      </c>
      <c r="C23" s="50" t="s">
        <v>3</v>
      </c>
      <c r="D23" s="42">
        <v>-595</v>
      </c>
      <c r="E23" s="42">
        <v>-990</v>
      </c>
      <c r="F23" s="42">
        <v>-505</v>
      </c>
      <c r="G23" s="42">
        <v>-737</v>
      </c>
      <c r="H23" s="42">
        <v>-1502</v>
      </c>
      <c r="I23" s="42">
        <v>-511</v>
      </c>
      <c r="J23" s="42">
        <v>-585</v>
      </c>
      <c r="K23" s="42">
        <v>296</v>
      </c>
      <c r="L23" s="42">
        <v>-1325</v>
      </c>
      <c r="M23" s="42">
        <v>-1655</v>
      </c>
      <c r="N23" s="11">
        <v>-1517</v>
      </c>
      <c r="O23" s="11">
        <v>149</v>
      </c>
      <c r="P23" s="11">
        <v>-2014</v>
      </c>
      <c r="Q23" s="11">
        <v>-493</v>
      </c>
      <c r="R23" s="11">
        <v>-1214</v>
      </c>
      <c r="S23" s="11">
        <v>-561</v>
      </c>
      <c r="T23" s="11">
        <v>-661</v>
      </c>
      <c r="U23" s="11">
        <v>-1011</v>
      </c>
      <c r="V23" s="11">
        <v>-936</v>
      </c>
      <c r="W23" s="11">
        <v>-1068</v>
      </c>
      <c r="X23" s="11">
        <v>-1121</v>
      </c>
      <c r="Y23" s="11">
        <v>-531</v>
      </c>
    </row>
    <row r="24" spans="2:25" ht="15.75" customHeight="1" thickBot="1" x14ac:dyDescent="0.25">
      <c r="B24" s="27" t="s">
        <v>20</v>
      </c>
      <c r="C24" s="28" t="s">
        <v>3</v>
      </c>
      <c r="D24" s="55">
        <v>-144</v>
      </c>
      <c r="E24" s="55">
        <v>-410</v>
      </c>
      <c r="F24" s="55">
        <v>-190</v>
      </c>
      <c r="G24" s="55">
        <v>-199</v>
      </c>
      <c r="H24" s="55">
        <v>123</v>
      </c>
      <c r="I24" s="55">
        <v>-184</v>
      </c>
      <c r="J24" s="55">
        <v>-747</v>
      </c>
      <c r="K24" s="55">
        <v>-204</v>
      </c>
      <c r="L24" s="55">
        <v>-673</v>
      </c>
      <c r="M24" s="55">
        <v>-233</v>
      </c>
      <c r="N24" s="54">
        <v>-206</v>
      </c>
      <c r="O24" s="54">
        <v>-281</v>
      </c>
      <c r="P24" s="54">
        <v>-629</v>
      </c>
      <c r="Q24" s="54">
        <v>-380</v>
      </c>
      <c r="R24" s="54">
        <v>-268</v>
      </c>
      <c r="S24" s="54">
        <v>-508</v>
      </c>
      <c r="T24" s="54">
        <v>-314</v>
      </c>
      <c r="U24" s="54">
        <v>-328</v>
      </c>
      <c r="V24" s="54">
        <v>-400</v>
      </c>
      <c r="W24" s="54">
        <v>-506</v>
      </c>
      <c r="X24" s="54">
        <v>-480</v>
      </c>
      <c r="Y24" s="54">
        <v>-516</v>
      </c>
    </row>
    <row r="25" spans="2:25" ht="15.75" customHeight="1" thickBot="1" x14ac:dyDescent="0.25">
      <c r="B25" s="49" t="s">
        <v>21</v>
      </c>
      <c r="C25" s="50" t="s">
        <v>3</v>
      </c>
      <c r="D25" s="42">
        <f>D22+D23</f>
        <v>244</v>
      </c>
      <c r="E25" s="42">
        <f>E22+E23</f>
        <v>-247</v>
      </c>
      <c r="F25" s="42">
        <f>F22+F23</f>
        <v>750</v>
      </c>
      <c r="G25" s="42">
        <f t="shared" ref="G25:N25" si="0">G22+G23</f>
        <v>342</v>
      </c>
      <c r="H25" s="42">
        <f t="shared" si="0"/>
        <v>-10</v>
      </c>
      <c r="I25" s="42">
        <f t="shared" si="0"/>
        <v>898</v>
      </c>
      <c r="J25" s="42">
        <f t="shared" si="0"/>
        <v>1023</v>
      </c>
      <c r="K25" s="42">
        <f t="shared" si="0"/>
        <v>922</v>
      </c>
      <c r="L25" s="42">
        <f t="shared" si="0"/>
        <v>130</v>
      </c>
      <c r="M25" s="42">
        <f t="shared" si="0"/>
        <v>56</v>
      </c>
      <c r="N25" s="42">
        <f t="shared" si="0"/>
        <v>-21</v>
      </c>
      <c r="O25" s="42">
        <f>O22+O23</f>
        <v>2118</v>
      </c>
      <c r="P25" s="42">
        <f>P22+P23</f>
        <v>-1036</v>
      </c>
      <c r="Q25" s="42">
        <f>Q22+Q23</f>
        <v>883</v>
      </c>
      <c r="R25" s="42">
        <f>R22+R23</f>
        <v>-17</v>
      </c>
      <c r="S25" s="42">
        <v>530</v>
      </c>
      <c r="T25" s="42">
        <v>434</v>
      </c>
      <c r="U25" s="42">
        <v>480</v>
      </c>
      <c r="V25" s="42">
        <v>372</v>
      </c>
      <c r="W25" s="42">
        <f>W22+W23</f>
        <v>872</v>
      </c>
      <c r="X25" s="42">
        <f>X22+X23</f>
        <v>521</v>
      </c>
      <c r="Y25" s="42">
        <v>1058</v>
      </c>
    </row>
    <row r="26" spans="2:25" ht="15.75" customHeight="1" thickBot="1" x14ac:dyDescent="0.25">
      <c r="B26" s="27" t="s">
        <v>22</v>
      </c>
      <c r="C26" s="28" t="s">
        <v>3</v>
      </c>
      <c r="D26" s="45">
        <v>1603</v>
      </c>
      <c r="E26" s="45">
        <v>1534</v>
      </c>
      <c r="F26" s="45">
        <v>1181</v>
      </c>
      <c r="G26" s="45">
        <v>1566</v>
      </c>
      <c r="H26" s="45">
        <v>4765</v>
      </c>
      <c r="I26" s="45">
        <v>1466</v>
      </c>
      <c r="J26" s="23">
        <v>1527</v>
      </c>
      <c r="K26" s="23">
        <v>1866</v>
      </c>
      <c r="L26" s="23">
        <v>1746</v>
      </c>
      <c r="M26" s="23">
        <v>1958</v>
      </c>
      <c r="N26" s="23">
        <v>2402</v>
      </c>
      <c r="O26" s="23">
        <v>2633</v>
      </c>
      <c r="P26" s="23">
        <v>1548</v>
      </c>
      <c r="Q26" s="23">
        <v>1366</v>
      </c>
      <c r="R26" s="23">
        <v>2461</v>
      </c>
      <c r="S26" s="23">
        <v>1900</v>
      </c>
      <c r="T26" s="23">
        <v>1769</v>
      </c>
      <c r="U26" s="23">
        <v>2244</v>
      </c>
      <c r="V26" s="23">
        <v>1966</v>
      </c>
      <c r="W26" s="23">
        <f>W8+766+18</f>
        <v>2240</v>
      </c>
      <c r="X26" s="23">
        <f>X8+774+9</f>
        <v>2161</v>
      </c>
      <c r="Y26" s="23">
        <v>2161</v>
      </c>
    </row>
    <row r="27" spans="2:25" ht="15.75" customHeight="1" thickBot="1" x14ac:dyDescent="0.25">
      <c r="B27" s="49" t="s">
        <v>23</v>
      </c>
      <c r="C27" s="50" t="s">
        <v>24</v>
      </c>
      <c r="D27" s="58" t="s">
        <v>44</v>
      </c>
      <c r="E27" s="58" t="s">
        <v>44</v>
      </c>
      <c r="F27" s="58" t="s">
        <v>44</v>
      </c>
      <c r="G27" s="56">
        <v>42309</v>
      </c>
      <c r="H27" s="56">
        <v>51113</v>
      </c>
      <c r="I27" s="56">
        <v>44235</v>
      </c>
      <c r="J27" s="56">
        <v>49420</v>
      </c>
      <c r="K27" s="56">
        <v>57870</v>
      </c>
      <c r="L27" s="56">
        <v>58559</v>
      </c>
      <c r="M27" s="56">
        <v>61468</v>
      </c>
      <c r="N27" s="10">
        <v>63477</v>
      </c>
      <c r="O27" s="10">
        <v>66496</v>
      </c>
      <c r="P27" s="10">
        <v>59514</v>
      </c>
      <c r="Q27" s="10">
        <v>63876</v>
      </c>
      <c r="R27" s="10">
        <v>66608</v>
      </c>
      <c r="S27" s="10">
        <v>71489</v>
      </c>
      <c r="T27" s="10">
        <v>71645</v>
      </c>
      <c r="U27" s="10">
        <v>69789</v>
      </c>
      <c r="V27" s="10">
        <v>68185</v>
      </c>
      <c r="W27" s="10">
        <v>69229</v>
      </c>
      <c r="X27" s="10">
        <v>70153</v>
      </c>
      <c r="Y27" s="10">
        <v>75940</v>
      </c>
    </row>
    <row r="28" spans="2:25" ht="15.75" customHeight="1" x14ac:dyDescent="0.2">
      <c r="B28" s="4"/>
      <c r="C28" s="36"/>
      <c r="D28" s="46"/>
      <c r="E28" s="46"/>
      <c r="F28" s="46"/>
      <c r="G28" s="47"/>
      <c r="H28" s="47"/>
      <c r="I28" s="47"/>
      <c r="J28" s="47"/>
      <c r="K28" s="47"/>
      <c r="L28" s="47"/>
      <c r="M28" s="47"/>
      <c r="N28" s="5"/>
      <c r="O28" s="5"/>
      <c r="P28" s="5"/>
      <c r="Q28" s="5"/>
      <c r="R28" s="5"/>
      <c r="S28" s="5"/>
      <c r="T28" s="5"/>
      <c r="U28" s="3"/>
      <c r="V28" s="48"/>
      <c r="W28" s="3"/>
      <c r="X28" s="3"/>
      <c r="Y28" s="3"/>
    </row>
    <row r="29" spans="2:25" ht="15.75" customHeight="1" x14ac:dyDescent="0.2">
      <c r="B29" s="14" t="s">
        <v>25</v>
      </c>
      <c r="C29" s="37"/>
      <c r="D29" s="46"/>
      <c r="E29" s="46"/>
      <c r="F29" s="46"/>
      <c r="G29" s="47"/>
      <c r="H29" s="47"/>
      <c r="I29" s="47"/>
      <c r="J29" s="47"/>
      <c r="K29" s="47"/>
      <c r="L29" s="47"/>
      <c r="M29" s="47"/>
      <c r="N29" s="5"/>
      <c r="O29" s="5"/>
      <c r="P29" s="5"/>
      <c r="Q29" s="5"/>
      <c r="R29" s="5"/>
      <c r="S29" s="5"/>
      <c r="T29" s="5"/>
      <c r="U29" s="3"/>
      <c r="V29" s="3"/>
      <c r="W29" s="3"/>
      <c r="X29" s="3"/>
      <c r="Y29" s="3"/>
    </row>
    <row r="30" spans="2:25" ht="15.75" customHeight="1" x14ac:dyDescent="0.2">
      <c r="B30" s="14"/>
      <c r="C30" s="37"/>
      <c r="D30" s="46"/>
      <c r="E30" s="46"/>
      <c r="F30" s="46"/>
      <c r="G30" s="47"/>
      <c r="H30" s="47"/>
      <c r="I30" s="47"/>
      <c r="J30" s="47"/>
      <c r="K30" s="47"/>
      <c r="L30" s="47"/>
      <c r="M30" s="47"/>
      <c r="N30" s="5"/>
      <c r="O30" s="5"/>
      <c r="P30" s="5"/>
      <c r="Q30" s="5"/>
      <c r="R30" s="5"/>
      <c r="S30" s="5"/>
      <c r="T30" s="5"/>
      <c r="U30" s="3"/>
      <c r="V30" s="3"/>
      <c r="W30" s="3"/>
      <c r="X30" s="3"/>
      <c r="Y30" s="3"/>
    </row>
    <row r="31" spans="2:25" ht="15.75" customHeight="1" x14ac:dyDescent="0.2">
      <c r="B31" s="14" t="s">
        <v>45</v>
      </c>
      <c r="C31" s="37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2:25" ht="15.75" customHeight="1" x14ac:dyDescent="0.2">
      <c r="B32" s="14" t="s">
        <v>46</v>
      </c>
      <c r="C32" s="37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2:3" ht="15.75" customHeight="1" x14ac:dyDescent="0.2">
      <c r="B33" s="14"/>
      <c r="C33" s="37"/>
    </row>
    <row r="34" spans="2:3" s="7" customFormat="1" ht="15.75" customHeight="1" x14ac:dyDescent="0.2">
      <c r="B34" s="15" t="s">
        <v>47</v>
      </c>
      <c r="C34" s="38"/>
    </row>
    <row r="35" spans="2:3" s="7" customFormat="1" ht="15.75" customHeight="1" x14ac:dyDescent="0.2">
      <c r="B35" s="15" t="s">
        <v>30</v>
      </c>
      <c r="C35" s="38"/>
    </row>
    <row r="36" spans="2:3" s="7" customFormat="1" ht="15.75" customHeight="1" x14ac:dyDescent="0.2">
      <c r="B36" s="15" t="s">
        <v>48</v>
      </c>
      <c r="C36" s="38"/>
    </row>
    <row r="37" spans="2:3" ht="15.75" customHeight="1" x14ac:dyDescent="0.2">
      <c r="B37" s="6"/>
      <c r="C37" s="39"/>
    </row>
    <row r="38" spans="2:3" x14ac:dyDescent="0.2">
      <c r="B38" s="8"/>
      <c r="C38" s="40"/>
    </row>
  </sheetData>
  <phoneticPr fontId="2"/>
  <pageMargins left="0.62992125984251968" right="0.62992125984251968" top="0.94488188976377963" bottom="0.74803149606299213" header="0.31496062992125984" footer="0.31496062992125984"/>
  <pageSetup paperSize="9" scale="65" orientation="landscape" r:id="rId1"/>
  <colBreaks count="1" manualBreakCount="1">
    <brk id="1" max="1048575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4CAC5880462B946B0A91E6D72202D87" ma:contentTypeVersion="9" ma:contentTypeDescription="新しいドキュメントを作成します。" ma:contentTypeScope="" ma:versionID="bd51e4ad08317c8169ff6e935061a1df">
  <xsd:schema xmlns:xsd="http://www.w3.org/2001/XMLSchema" xmlns:xs="http://www.w3.org/2001/XMLSchema" xmlns:p="http://schemas.microsoft.com/office/2006/metadata/properties" xmlns:ns2="504f0189-df45-49d6-b102-8312e42f3a62" targetNamespace="http://schemas.microsoft.com/office/2006/metadata/properties" ma:root="true" ma:fieldsID="44718ad8b3b44148fb546c47ef576874" ns2:_="">
    <xsd:import namespace="504f0189-df45-49d6-b102-8312e42f3a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4f0189-df45-49d6-b102-8312e42f3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3CFDC7-42FB-4602-B63F-59735DD8AD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4f0189-df45-49d6-b102-8312e42f3a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502BBA-9D56-43AE-9A01-2408BB4DB5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E600F3-B75A-42CE-A79A-33D782303C8A}">
  <ds:schemaRefs>
    <ds:schemaRef ds:uri="http://purl.org/dc/dcmitype/"/>
    <ds:schemaRef ds:uri="http://schemas.microsoft.com/office/infopath/2007/PartnerControls"/>
    <ds:schemaRef ds:uri="504f0189-df45-49d6-b102-8312e42f3a62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2018-2025</vt:lpstr>
      <vt:lpstr>1997-2018</vt:lpstr>
      <vt:lpstr>'1997-2018'!Print_Area</vt:lpstr>
      <vt:lpstr>'2018-2025'!Print_Area</vt:lpstr>
      <vt:lpstr>'1997-2018'!Print_Titles</vt:lpstr>
      <vt:lpstr>'2018-2025'!Print_Titles</vt:lpstr>
    </vt:vector>
  </TitlesOfParts>
  <Manager/>
  <Company>経営管理統括部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京セラ株式会社</dc:creator>
  <cp:keywords/>
  <dc:description/>
  <cp:lastModifiedBy>Ichihashi Ayuka　( 一橋　鮎加 )</cp:lastModifiedBy>
  <cp:revision/>
  <cp:lastPrinted>2025-05-13T02:48:09Z</cp:lastPrinted>
  <dcterms:created xsi:type="dcterms:W3CDTF">2004-12-01T06:43:16Z</dcterms:created>
  <dcterms:modified xsi:type="dcterms:W3CDTF">2025-05-13T02:48:12Z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0x010100C4CAC5880462B946B0A91E6D72202D87</vt:lpwstr>
  </property>
</Properties>
</file>